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84D0EBBB-D973-4780-BC62-BAD5BA3A4159}" xr6:coauthVersionLast="45" xr6:coauthVersionMax="45" xr10:uidLastSave="{00000000-0000-0000-0000-000000000000}"/>
  <workbookProtection workbookAlgorithmName="SHA-512" workbookHashValue="ltYNRkFr/KIOeTsfSTk49iJwNLPvvNLQ0RwOpPUZMmO07GaN9aPakXw3ZXcONx8rkynv3R++5+lhlzHbmg94LQ==" workbookSaltValue="X4liQBPFj0oHQZKa8Q//0Q==" workbookSpinCount="100000" lockStructure="1"/>
  <bookViews>
    <workbookView xWindow="-110" yWindow="-110" windowWidth="19420" windowHeight="10420" activeTab="1" xr2:uid="{00000000-000D-0000-FFFF-FFFF00000000}"/>
  </bookViews>
  <sheets>
    <sheet name="Návod" sheetId="6" r:id="rId1"/>
    <sheet name="Preskripce dle názvu" sheetId="2" r:id="rId2"/>
    <sheet name="Preskripce dle SÚKL" sheetId="4" r:id="rId3"/>
    <sheet name="Preskripce dle VZP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7" i="2" l="1"/>
  <c r="W67" i="2"/>
  <c r="V64" i="2"/>
  <c r="W64" i="2"/>
  <c r="F14" i="5" l="1"/>
  <c r="F11" i="5"/>
  <c r="F14" i="4"/>
  <c r="F11" i="4"/>
  <c r="C6" i="4" l="1"/>
  <c r="C6" i="5"/>
  <c r="C6" i="2" l="1"/>
  <c r="G13" i="5" l="1"/>
  <c r="F13" i="5"/>
  <c r="E13" i="5"/>
  <c r="D13" i="5"/>
  <c r="G10" i="5"/>
  <c r="L10" i="5" s="1"/>
  <c r="S10" i="5" s="1"/>
  <c r="F10" i="5"/>
  <c r="E10" i="5"/>
  <c r="D10" i="5"/>
  <c r="X80" i="5"/>
  <c r="W80" i="5"/>
  <c r="X79" i="5"/>
  <c r="W79" i="5"/>
  <c r="X78" i="5"/>
  <c r="W78" i="5"/>
  <c r="X77" i="5"/>
  <c r="W77" i="5"/>
  <c r="X76" i="5"/>
  <c r="W76" i="5"/>
  <c r="X75" i="5"/>
  <c r="W75" i="5"/>
  <c r="X74" i="5"/>
  <c r="W74" i="5"/>
  <c r="X73" i="5"/>
  <c r="W73" i="5"/>
  <c r="X72" i="5"/>
  <c r="W72" i="5"/>
  <c r="X71" i="5"/>
  <c r="W71" i="5"/>
  <c r="X70" i="5"/>
  <c r="W70" i="5"/>
  <c r="X69" i="5"/>
  <c r="W69" i="5"/>
  <c r="X68" i="5"/>
  <c r="W68" i="5"/>
  <c r="X66" i="5"/>
  <c r="W66" i="5"/>
  <c r="X65" i="5"/>
  <c r="W65" i="5"/>
  <c r="X63" i="5"/>
  <c r="W63" i="5"/>
  <c r="X62" i="5"/>
  <c r="W62" i="5"/>
  <c r="X61" i="5"/>
  <c r="W61" i="5"/>
  <c r="X60" i="5"/>
  <c r="W60" i="5"/>
  <c r="X59" i="5"/>
  <c r="W59" i="5"/>
  <c r="X58" i="5"/>
  <c r="W58" i="5"/>
  <c r="X57" i="5"/>
  <c r="W57" i="5"/>
  <c r="X56" i="5"/>
  <c r="W56" i="5"/>
  <c r="X55" i="5"/>
  <c r="W55" i="5"/>
  <c r="X54" i="5"/>
  <c r="W54" i="5"/>
  <c r="X53" i="5"/>
  <c r="W53" i="5"/>
  <c r="X52" i="5"/>
  <c r="W52" i="5"/>
  <c r="X51" i="5"/>
  <c r="W51" i="5"/>
  <c r="X50" i="5"/>
  <c r="W50" i="5"/>
  <c r="X49" i="5"/>
  <c r="W49" i="5"/>
  <c r="X48" i="5"/>
  <c r="W48" i="5"/>
  <c r="X47" i="5"/>
  <c r="W47" i="5"/>
  <c r="X46" i="5"/>
  <c r="W46" i="5"/>
  <c r="X45" i="5"/>
  <c r="W45" i="5"/>
  <c r="X44" i="5"/>
  <c r="W44" i="5"/>
  <c r="X43" i="5"/>
  <c r="W43" i="5"/>
  <c r="X42" i="5"/>
  <c r="W42" i="5"/>
  <c r="X41" i="5"/>
  <c r="W41" i="5"/>
  <c r="X40" i="5"/>
  <c r="W40" i="5"/>
  <c r="X39" i="5"/>
  <c r="W39" i="5"/>
  <c r="X38" i="5"/>
  <c r="W38" i="5"/>
  <c r="X37" i="5"/>
  <c r="W37" i="5"/>
  <c r="X36" i="5"/>
  <c r="W36" i="5"/>
  <c r="X35" i="5"/>
  <c r="W35" i="5"/>
  <c r="X34" i="5"/>
  <c r="W34" i="5"/>
  <c r="X33" i="5"/>
  <c r="W33" i="5"/>
  <c r="X32" i="5"/>
  <c r="W32" i="5"/>
  <c r="X31" i="5"/>
  <c r="W31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X17" i="5"/>
  <c r="W17" i="5"/>
  <c r="X16" i="5"/>
  <c r="W16" i="5"/>
  <c r="X15" i="5"/>
  <c r="W15" i="5"/>
  <c r="X14" i="5"/>
  <c r="W14" i="5"/>
  <c r="X13" i="5"/>
  <c r="W13" i="5"/>
  <c r="X12" i="5"/>
  <c r="W12" i="5"/>
  <c r="X11" i="5"/>
  <c r="W11" i="5"/>
  <c r="X10" i="5"/>
  <c r="W10" i="5"/>
  <c r="X9" i="5"/>
  <c r="W9" i="5"/>
  <c r="X8" i="5"/>
  <c r="W8" i="5"/>
  <c r="C7" i="5"/>
  <c r="C5" i="5"/>
  <c r="D13" i="4"/>
  <c r="G13" i="4"/>
  <c r="F13" i="4"/>
  <c r="E13" i="4"/>
  <c r="E10" i="4"/>
  <c r="D10" i="4"/>
  <c r="G10" i="4"/>
  <c r="L10" i="4" s="1"/>
  <c r="F10" i="4"/>
  <c r="X80" i="4"/>
  <c r="W80" i="4"/>
  <c r="X79" i="4"/>
  <c r="W79" i="4"/>
  <c r="X78" i="4"/>
  <c r="W78" i="4"/>
  <c r="X77" i="4"/>
  <c r="W77" i="4"/>
  <c r="X76" i="4"/>
  <c r="W76" i="4"/>
  <c r="X75" i="4"/>
  <c r="W75" i="4"/>
  <c r="X74" i="4"/>
  <c r="W74" i="4"/>
  <c r="X73" i="4"/>
  <c r="W73" i="4"/>
  <c r="X72" i="4"/>
  <c r="W72" i="4"/>
  <c r="X71" i="4"/>
  <c r="W71" i="4"/>
  <c r="X70" i="4"/>
  <c r="W70" i="4"/>
  <c r="X69" i="4"/>
  <c r="W69" i="4"/>
  <c r="X68" i="4"/>
  <c r="W68" i="4"/>
  <c r="X66" i="4"/>
  <c r="W66" i="4"/>
  <c r="X65" i="4"/>
  <c r="W65" i="4"/>
  <c r="X63" i="4"/>
  <c r="W63" i="4"/>
  <c r="X62" i="4"/>
  <c r="W62" i="4"/>
  <c r="X61" i="4"/>
  <c r="W61" i="4"/>
  <c r="X60" i="4"/>
  <c r="W60" i="4"/>
  <c r="X59" i="4"/>
  <c r="W59" i="4"/>
  <c r="X58" i="4"/>
  <c r="W58" i="4"/>
  <c r="X57" i="4"/>
  <c r="W57" i="4"/>
  <c r="X56" i="4"/>
  <c r="W56" i="4"/>
  <c r="X55" i="4"/>
  <c r="W55" i="4"/>
  <c r="X54" i="4"/>
  <c r="W54" i="4"/>
  <c r="X53" i="4"/>
  <c r="W53" i="4"/>
  <c r="X52" i="4"/>
  <c r="W52" i="4"/>
  <c r="X51" i="4"/>
  <c r="W51" i="4"/>
  <c r="X50" i="4"/>
  <c r="W50" i="4"/>
  <c r="X49" i="4"/>
  <c r="W49" i="4"/>
  <c r="X48" i="4"/>
  <c r="W48" i="4"/>
  <c r="X47" i="4"/>
  <c r="W47" i="4"/>
  <c r="X46" i="4"/>
  <c r="W46" i="4"/>
  <c r="X45" i="4"/>
  <c r="W45" i="4"/>
  <c r="X44" i="4"/>
  <c r="W44" i="4"/>
  <c r="X43" i="4"/>
  <c r="W43" i="4"/>
  <c r="X42" i="4"/>
  <c r="W42" i="4"/>
  <c r="X41" i="4"/>
  <c r="W41" i="4"/>
  <c r="X40" i="4"/>
  <c r="W40" i="4"/>
  <c r="X39" i="4"/>
  <c r="W39" i="4"/>
  <c r="X38" i="4"/>
  <c r="W38" i="4"/>
  <c r="X37" i="4"/>
  <c r="W37" i="4"/>
  <c r="X36" i="4"/>
  <c r="W36" i="4"/>
  <c r="X35" i="4"/>
  <c r="W35" i="4"/>
  <c r="X34" i="4"/>
  <c r="W34" i="4"/>
  <c r="X33" i="4"/>
  <c r="W33" i="4"/>
  <c r="X32" i="4"/>
  <c r="W32" i="4"/>
  <c r="X31" i="4"/>
  <c r="W31" i="4"/>
  <c r="X30" i="4"/>
  <c r="W30" i="4"/>
  <c r="X29" i="4"/>
  <c r="W29" i="4"/>
  <c r="X28" i="4"/>
  <c r="W28" i="4"/>
  <c r="X27" i="4"/>
  <c r="W27" i="4"/>
  <c r="X26" i="4"/>
  <c r="W26" i="4"/>
  <c r="X25" i="4"/>
  <c r="W25" i="4"/>
  <c r="X24" i="4"/>
  <c r="W24" i="4"/>
  <c r="X23" i="4"/>
  <c r="W23" i="4"/>
  <c r="X22" i="4"/>
  <c r="W22" i="4"/>
  <c r="X21" i="4"/>
  <c r="W21" i="4"/>
  <c r="X20" i="4"/>
  <c r="W20" i="4"/>
  <c r="X19" i="4"/>
  <c r="W19" i="4"/>
  <c r="X18" i="4"/>
  <c r="W18" i="4"/>
  <c r="X17" i="4"/>
  <c r="W17" i="4"/>
  <c r="X16" i="4"/>
  <c r="W16" i="4"/>
  <c r="X15" i="4"/>
  <c r="W15" i="4"/>
  <c r="X14" i="4"/>
  <c r="W14" i="4"/>
  <c r="X13" i="4"/>
  <c r="W13" i="4"/>
  <c r="X12" i="4"/>
  <c r="W12" i="4"/>
  <c r="X11" i="4"/>
  <c r="W11" i="4"/>
  <c r="X10" i="4"/>
  <c r="W10" i="4"/>
  <c r="X9" i="4"/>
  <c r="W9" i="4"/>
  <c r="X8" i="4"/>
  <c r="W8" i="4"/>
  <c r="C7" i="4"/>
  <c r="C5" i="4"/>
  <c r="H11" i="5" l="1"/>
  <c r="H10" i="5" s="1"/>
  <c r="I19" i="5" s="1"/>
  <c r="K14" i="5"/>
  <c r="L14" i="5" s="1"/>
  <c r="H14" i="5"/>
  <c r="H13" i="5" s="1"/>
  <c r="I14" i="5" s="1"/>
  <c r="H14" i="4"/>
  <c r="K14" i="4"/>
  <c r="L14" i="4" s="1"/>
  <c r="S10" i="4"/>
  <c r="H11" i="4"/>
  <c r="H10" i="4" s="1"/>
  <c r="H13" i="4"/>
  <c r="I13" i="4" s="1"/>
  <c r="K13" i="5" l="1"/>
  <c r="L20" i="5" s="1"/>
  <c r="K19" i="5" s="1"/>
  <c r="I20" i="5"/>
  <c r="H19" i="5" s="1"/>
  <c r="H16" i="5"/>
  <c r="I11" i="5"/>
  <c r="I10" i="5"/>
  <c r="R10" i="5" s="1"/>
  <c r="I13" i="5"/>
  <c r="I14" i="4"/>
  <c r="I19" i="4"/>
  <c r="H16" i="4"/>
  <c r="I20" i="4"/>
  <c r="H19" i="4" s="1"/>
  <c r="I11" i="4"/>
  <c r="I10" i="4"/>
  <c r="K13" i="4"/>
  <c r="K16" i="5" l="1"/>
  <c r="L19" i="5"/>
  <c r="L13" i="5"/>
  <c r="L16" i="5" s="1"/>
  <c r="S16" i="5" s="1"/>
  <c r="I16" i="5"/>
  <c r="R16" i="5" s="1"/>
  <c r="L13" i="4"/>
  <c r="L16" i="4" s="1"/>
  <c r="S16" i="4" s="1"/>
  <c r="K16" i="4"/>
  <c r="L19" i="4"/>
  <c r="L20" i="4"/>
  <c r="K19" i="4" s="1"/>
  <c r="I16" i="4"/>
  <c r="R16" i="4" s="1"/>
  <c r="R10" i="4"/>
  <c r="S13" i="5" l="1"/>
  <c r="S13" i="4"/>
  <c r="C5" i="2" l="1"/>
  <c r="V23" i="2"/>
  <c r="W23" i="2"/>
  <c r="V24" i="2"/>
  <c r="W24" i="2"/>
  <c r="V25" i="2"/>
  <c r="W25" i="2"/>
  <c r="F13" i="2" l="1"/>
  <c r="F14" i="2"/>
  <c r="F11" i="2"/>
  <c r="G13" i="2"/>
  <c r="G10" i="2"/>
  <c r="E13" i="2"/>
  <c r="D13" i="2"/>
  <c r="E10" i="2"/>
  <c r="D10" i="2"/>
  <c r="V58" i="2"/>
  <c r="V59" i="2"/>
  <c r="V60" i="2"/>
  <c r="V61" i="2"/>
  <c r="V62" i="2"/>
  <c r="V63" i="2"/>
  <c r="V65" i="2"/>
  <c r="V66" i="2"/>
  <c r="V68" i="2"/>
  <c r="V69" i="2"/>
  <c r="V70" i="2"/>
  <c r="V26" i="2"/>
  <c r="V27" i="2"/>
  <c r="V28" i="2"/>
  <c r="V29" i="2"/>
  <c r="V3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71" i="2"/>
  <c r="V72" i="2"/>
  <c r="V73" i="2"/>
  <c r="V74" i="2"/>
  <c r="V75" i="2"/>
  <c r="V76" i="2"/>
  <c r="V77" i="2"/>
  <c r="V78" i="2"/>
  <c r="V79" i="2"/>
  <c r="V80" i="2"/>
  <c r="W58" i="2"/>
  <c r="W59" i="2"/>
  <c r="W60" i="2"/>
  <c r="W61" i="2"/>
  <c r="W62" i="2"/>
  <c r="W63" i="2"/>
  <c r="W65" i="2"/>
  <c r="W66" i="2"/>
  <c r="W68" i="2"/>
  <c r="W69" i="2"/>
  <c r="W70" i="2"/>
  <c r="W26" i="2"/>
  <c r="W27" i="2"/>
  <c r="W28" i="2"/>
  <c r="W29" i="2"/>
  <c r="W30" i="2"/>
  <c r="W8" i="2"/>
  <c r="W9" i="2"/>
  <c r="W10" i="2"/>
  <c r="W11" i="2"/>
  <c r="F10" i="2" s="1"/>
  <c r="W12" i="2"/>
  <c r="W13" i="2"/>
  <c r="W14" i="2"/>
  <c r="W15" i="2"/>
  <c r="W16" i="2"/>
  <c r="W17" i="2"/>
  <c r="W18" i="2"/>
  <c r="W19" i="2"/>
  <c r="W20" i="2"/>
  <c r="W21" i="2"/>
  <c r="W22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71" i="2"/>
  <c r="W72" i="2"/>
  <c r="W73" i="2"/>
  <c r="W74" i="2"/>
  <c r="W75" i="2"/>
  <c r="W76" i="2"/>
  <c r="W77" i="2"/>
  <c r="W78" i="2"/>
  <c r="W79" i="2"/>
  <c r="W80" i="2"/>
  <c r="V57" i="2"/>
  <c r="W57" i="2"/>
  <c r="C7" i="2" l="1"/>
  <c r="L10" i="2" l="1"/>
  <c r="S10" i="2" l="1"/>
  <c r="K14" i="2"/>
  <c r="K13" i="2" s="1"/>
  <c r="H14" i="2"/>
  <c r="H13" i="2" s="1"/>
  <c r="H11" i="2"/>
  <c r="H10" i="2" s="1"/>
  <c r="I20" i="2" s="1"/>
  <c r="H19" i="2" l="1"/>
  <c r="I19" i="2"/>
  <c r="L20" i="2"/>
  <c r="K19" i="2" s="1"/>
  <c r="H16" i="2" l="1"/>
  <c r="I10" i="2" l="1"/>
  <c r="R10" i="2" s="1"/>
  <c r="I13" i="2"/>
  <c r="K16" i="2"/>
  <c r="I16" i="2" l="1"/>
  <c r="R16" i="2" s="1"/>
  <c r="L13" i="2"/>
  <c r="S13" i="2" s="1"/>
  <c r="L19" i="2"/>
  <c r="L16" i="2" l="1"/>
  <c r="S16" i="2" s="1"/>
</calcChain>
</file>

<file path=xl/sharedStrings.xml><?xml version="1.0" encoding="utf-8"?>
<sst xmlns="http://schemas.openxmlformats.org/spreadsheetml/2006/main" count="886" uniqueCount="262">
  <si>
    <t>MCE6kM</t>
  </si>
  <si>
    <t>MCE6kL</t>
  </si>
  <si>
    <t>MCE6kXL</t>
  </si>
  <si>
    <t>MCE8kM</t>
  </si>
  <si>
    <t>MCE8kL</t>
  </si>
  <si>
    <t>MCE8kXL</t>
  </si>
  <si>
    <t>MCE9kM</t>
  </si>
  <si>
    <t>MCE9kL</t>
  </si>
  <si>
    <t>MCE9kXL</t>
  </si>
  <si>
    <t>MCP6kXS</t>
  </si>
  <si>
    <t>MCP6kS</t>
  </si>
  <si>
    <t>MCP6kM</t>
  </si>
  <si>
    <t>MCP6kL</t>
  </si>
  <si>
    <t>MCP6kXL</t>
  </si>
  <si>
    <t>MCP8kS</t>
  </si>
  <si>
    <t>MCP8kM</t>
  </si>
  <si>
    <t>MCP8kL</t>
  </si>
  <si>
    <t>MCP8kXL</t>
  </si>
  <si>
    <t>MCP9kS</t>
  </si>
  <si>
    <t>MCP9kM</t>
  </si>
  <si>
    <t>MCM5kM</t>
  </si>
  <si>
    <t>MCM5kL</t>
  </si>
  <si>
    <t>MCM5kXL</t>
  </si>
  <si>
    <t>MCM6kXS</t>
  </si>
  <si>
    <t>MCM6kS</t>
  </si>
  <si>
    <t>MCM6kM</t>
  </si>
  <si>
    <t>MCM6kL</t>
  </si>
  <si>
    <t>MCM6kXL</t>
  </si>
  <si>
    <t>DATA PRO SEZNAM</t>
  </si>
  <si>
    <t>Název</t>
  </si>
  <si>
    <t>Kusů</t>
  </si>
  <si>
    <t>VZP</t>
  </si>
  <si>
    <t>0088173</t>
  </si>
  <si>
    <t>0088174</t>
  </si>
  <si>
    <t>0171732</t>
  </si>
  <si>
    <t>0088176</t>
  </si>
  <si>
    <t>0088177</t>
  </si>
  <si>
    <t>0171733</t>
  </si>
  <si>
    <t>0171735</t>
  </si>
  <si>
    <t>0171736</t>
  </si>
  <si>
    <t>0171737</t>
  </si>
  <si>
    <t>0088193</t>
  </si>
  <si>
    <t>0087472</t>
  </si>
  <si>
    <t>0087473</t>
  </si>
  <si>
    <t>0087474</t>
  </si>
  <si>
    <t>0170285</t>
  </si>
  <si>
    <t>0087465</t>
  </si>
  <si>
    <t>0087476</t>
  </si>
  <si>
    <t>0087477</t>
  </si>
  <si>
    <t>0170286</t>
  </si>
  <si>
    <t>0170291</t>
  </si>
  <si>
    <t>0170292</t>
  </si>
  <si>
    <t>0087522</t>
  </si>
  <si>
    <t>0087523</t>
  </si>
  <si>
    <t>0170300</t>
  </si>
  <si>
    <t>0087921</t>
  </si>
  <si>
    <t>0087317</t>
  </si>
  <si>
    <t>0087315</t>
  </si>
  <si>
    <t>0087316</t>
  </si>
  <si>
    <t>0087922</t>
  </si>
  <si>
    <t>MCE8kS</t>
  </si>
  <si>
    <t>0088175</t>
  </si>
  <si>
    <t>MCE9kS</t>
  </si>
  <si>
    <t>0171734</t>
  </si>
  <si>
    <t>MCP9kXL</t>
  </si>
  <si>
    <t>0170294</t>
  </si>
  <si>
    <t>MCP10kM</t>
  </si>
  <si>
    <t>MCP10kL</t>
  </si>
  <si>
    <t>0171427</t>
  </si>
  <si>
    <t>0171428</t>
  </si>
  <si>
    <t>MCM8kS</t>
  </si>
  <si>
    <t>MCM8kM</t>
  </si>
  <si>
    <t>MCM8kL</t>
  </si>
  <si>
    <t>MCM8kXL</t>
  </si>
  <si>
    <t>0087923</t>
  </si>
  <si>
    <t>0087924</t>
  </si>
  <si>
    <t>0087925</t>
  </si>
  <si>
    <t>0170299</t>
  </si>
  <si>
    <t>MCLP5kM</t>
  </si>
  <si>
    <t>MCLP5kL</t>
  </si>
  <si>
    <t>MCLP7kM</t>
  </si>
  <si>
    <t>MCLP7kL</t>
  </si>
  <si>
    <t>0172668</t>
  </si>
  <si>
    <t>0172667</t>
  </si>
  <si>
    <t>0172669</t>
  </si>
  <si>
    <t>0172670</t>
  </si>
  <si>
    <t>0172671</t>
  </si>
  <si>
    <t>MCMP7kM</t>
  </si>
  <si>
    <t>0172666</t>
  </si>
  <si>
    <t>MCMP7kL</t>
  </si>
  <si>
    <t>-</t>
  </si>
  <si>
    <t>MCL1k</t>
  </si>
  <si>
    <t>MCL0,5k</t>
  </si>
  <si>
    <t>MCL1,5k</t>
  </si>
  <si>
    <t>MCL2k</t>
  </si>
  <si>
    <t>MCL3k</t>
  </si>
  <si>
    <t>MCL4k</t>
  </si>
  <si>
    <t>MCL4,5k</t>
  </si>
  <si>
    <t>0087652</t>
  </si>
  <si>
    <t>0087116</t>
  </si>
  <si>
    <t>0087117</t>
  </si>
  <si>
    <t>0171107</t>
  </si>
  <si>
    <t>0087118</t>
  </si>
  <si>
    <t>0087119</t>
  </si>
  <si>
    <t>MCM2k</t>
  </si>
  <si>
    <t>MCM4k</t>
  </si>
  <si>
    <t>0087516</t>
  </si>
  <si>
    <t>0087674</t>
  </si>
  <si>
    <t>MCP2k</t>
  </si>
  <si>
    <t>MCP3k</t>
  </si>
  <si>
    <t>MCP4k</t>
  </si>
  <si>
    <t>0087665</t>
  </si>
  <si>
    <t>0087666</t>
  </si>
  <si>
    <t>0087667</t>
  </si>
  <si>
    <t>MCPFnormalplus</t>
  </si>
  <si>
    <t>MCPFextra</t>
  </si>
  <si>
    <t>MCPFextraplus</t>
  </si>
  <si>
    <t>MCPFsuperplus</t>
  </si>
  <si>
    <t>0087468</t>
  </si>
  <si>
    <t>0087469</t>
  </si>
  <si>
    <t>0087470</t>
  </si>
  <si>
    <t>0087471</t>
  </si>
  <si>
    <t>MCPFS</t>
  </si>
  <si>
    <t>MCPFM</t>
  </si>
  <si>
    <t>MCPFL</t>
  </si>
  <si>
    <t>MCPFXL</t>
  </si>
  <si>
    <t>MCPFXXL</t>
  </si>
  <si>
    <t>MCPFXXXL</t>
  </si>
  <si>
    <t>0088222</t>
  </si>
  <si>
    <t>0088223</t>
  </si>
  <si>
    <t>0088224</t>
  </si>
  <si>
    <t>0088225</t>
  </si>
  <si>
    <t>0088226</t>
  </si>
  <si>
    <t>0171903</t>
  </si>
  <si>
    <t>měsíce</t>
  </si>
  <si>
    <t>skupina pacienta</t>
  </si>
  <si>
    <t>limit</t>
  </si>
  <si>
    <t>VÝSLEDEK</t>
  </si>
  <si>
    <t>Zdroj</t>
  </si>
  <si>
    <t>MCE6kS</t>
  </si>
  <si>
    <t>0088172</t>
  </si>
  <si>
    <t>Skupina pacienta</t>
  </si>
  <si>
    <t>SKP1</t>
  </si>
  <si>
    <t>SKP2</t>
  </si>
  <si>
    <t>SKP3</t>
  </si>
  <si>
    <t>Počet měsíců</t>
  </si>
  <si>
    <t>Limit</t>
  </si>
  <si>
    <t>Počet kusů na daný počet měsíců</t>
  </si>
  <si>
    <t>SÚKL</t>
  </si>
  <si>
    <t>1. Výrobek</t>
  </si>
  <si>
    <t>2. Výrobek</t>
  </si>
  <si>
    <t>MAX Preskripce balení na daný počet měsíců</t>
  </si>
  <si>
    <t>PRESKRIPCE PŘI PŘEDPISU 1 VÝROBKU</t>
  </si>
  <si>
    <t>PRESKRIPCE PŘI PŘEDPISU 2 VÝROBKŮ</t>
  </si>
  <si>
    <t>Preskripce 1 výrobku</t>
  </si>
  <si>
    <t>Preskripce 2 výrobků</t>
  </si>
  <si>
    <t>ks</t>
  </si>
  <si>
    <t>MAX preskripce BALENÍ 
na zvolený počet měsíců</t>
  </si>
  <si>
    <t>Počet kusů 
na zvolený počet měsíců</t>
  </si>
  <si>
    <t>Počet kusů 
na 1 měsíc</t>
  </si>
  <si>
    <t>CELKOVÝ POČET BALENÍ 
na zvolený počet měsíců</t>
  </si>
  <si>
    <t>Celkový počet kusů 
na zvolený počet měsíců</t>
  </si>
  <si>
    <t>Celkový počet kusů 
na 1 měsíc</t>
  </si>
  <si>
    <t>UPRAVENÁ preskripce BALENÍ 1. výrobku na zvolený počet měsíců</t>
  </si>
  <si>
    <t>VLOŽKY: MoliCare Lady 0,5 kapky</t>
  </si>
  <si>
    <t>VLOŽKY: MoliCare Lady 1 kapka</t>
  </si>
  <si>
    <t>VLOŽKY: MoliCare Lady 1,5 kapky</t>
  </si>
  <si>
    <t>VLOŽKY: MoliCare Lady 2 kapky</t>
  </si>
  <si>
    <t>VLOŽKY: MoliCare Lady 3 kapky</t>
  </si>
  <si>
    <t>VLOŽKY: MoliCare Lady 4 kapky</t>
  </si>
  <si>
    <t>VLOŽKY: MoliCare Lady 4,5 kapky</t>
  </si>
  <si>
    <t>VLOŽKY: MoliCare Men 2 kapky</t>
  </si>
  <si>
    <t>VLOŽKY: MoliCare Men 4 kapky</t>
  </si>
  <si>
    <t>VLOŽKY: MoliCare Pad 2 kapky Mini</t>
  </si>
  <si>
    <t>VLOŽKY: MoliCare Pad 3 kapky Midi</t>
  </si>
  <si>
    <t>VLOŽKY: MoliCare Pad 4 kapky Maxi</t>
  </si>
  <si>
    <t>NATAHOVACÍ KALHOTKY: MoliCare Lady Pants 5 kapek M</t>
  </si>
  <si>
    <t>NATAHOVACÍ KALHOTKY: MoliCare Lady Pants 5 kapek L</t>
  </si>
  <si>
    <t>NATAHOVACÍ KALHOTKY: MoliCare Lady Pants 7 kapek M</t>
  </si>
  <si>
    <t>NATAHOVACÍ KALHOTKY: MoliCare Lady Pants 7 kapek L</t>
  </si>
  <si>
    <t>NATAHOVACÍ KALHOTKY: MoliCare Men Pants 7 kapek M</t>
  </si>
  <si>
    <t>NATAHOVACÍ KALHOTKY: MoliCare Men Pants 7 kapek L</t>
  </si>
  <si>
    <t>MOBILE: MoliCare Mobile 5 kapek M</t>
  </si>
  <si>
    <t>MOBILE: MoliCare Mobile 5 kapek L</t>
  </si>
  <si>
    <t>MOBILE: MoliCare Mobile 5 kapek XL</t>
  </si>
  <si>
    <t>MOBILE: MoliCare Mobile 6 kapek XS</t>
  </si>
  <si>
    <t>MOBILE: MoliCare Mobile 6 kapek S</t>
  </si>
  <si>
    <t>MOBILE: MoliCare Mobile 6 kapek M</t>
  </si>
  <si>
    <t>MOBILE: MoliCare Mobile 6 kapek L</t>
  </si>
  <si>
    <t>MOBILE: MoliCare Mobile 6 kapek XL</t>
  </si>
  <si>
    <t>MOBILE: MoliCare Mobile 8 kapek S</t>
  </si>
  <si>
    <t>MOBILE: MoliCare Mobile 8 kapek M</t>
  </si>
  <si>
    <t>MOBILE: MoliCare Mobile 8 kapek L</t>
  </si>
  <si>
    <t>MOBILE: MoliCare Mobile 8 kapek XL</t>
  </si>
  <si>
    <t>ELASTIC: MoliCare Elastic 6 kapek S</t>
  </si>
  <si>
    <t>ELASTIC: MoliCare Elastic 6 kapek M</t>
  </si>
  <si>
    <t>ELASTIC: MoliCare Elastic 6 kapek L</t>
  </si>
  <si>
    <t>ELASTIC: MoliCare Elastic 6 kapek XL</t>
  </si>
  <si>
    <t>ELASTIC: MoliCare Elastic 8 kapek S</t>
  </si>
  <si>
    <t>ELASTIC: MoliCare Elastic 8 kapek M</t>
  </si>
  <si>
    <t>ELASTIC: MoliCare Elastic 8 kapek L</t>
  </si>
  <si>
    <t>ELASTIC: MoliCare Elastic 8 kapek XL</t>
  </si>
  <si>
    <t>ELASTIC: MoliCare Elastic 9 kapek S</t>
  </si>
  <si>
    <t>ELASTIC: MoliCare Elastic 9 kapek M</t>
  </si>
  <si>
    <t>ELASTIC: MoliCare Elastic 9 kapek L</t>
  </si>
  <si>
    <t>ELASTIC: MoliCare Elastic 9 kapek XL</t>
  </si>
  <si>
    <t>ZALEPOVACÍ KALHOTKY: MoliCare Premium 6 kapek XS</t>
  </si>
  <si>
    <t>ZALEPOVACÍ KALHOTKY: MoliCare Premium 6 kapek S</t>
  </si>
  <si>
    <t>ZALEPOVACÍ KALHOTKY: MoliCare Premium 6 kapek M</t>
  </si>
  <si>
    <t>ZALEPOVACÍ KALHOTKY: MoliCare Premium 6 kapek L</t>
  </si>
  <si>
    <t>ZALEPOVACÍ KALHOTKY: MoliCare Premium 6 kapek XL</t>
  </si>
  <si>
    <t>ZALEPOVACÍ KALHOTKY: MoliCare Premium 8 kapek S</t>
  </si>
  <si>
    <t>ZALEPOVACÍ KALHOTKY: MoliCare Premium 8 kapek M</t>
  </si>
  <si>
    <t>ZALEPOVACÍ KALHOTKY: MoliCare Premium 8 kapek L</t>
  </si>
  <si>
    <t>ZALEPOVACÍ KALHOTKY: MoliCare Premium 8 kapek XL</t>
  </si>
  <si>
    <t>ZALEPOVACÍ KALHOTKY: MoliCare Premium 9 kapek S</t>
  </si>
  <si>
    <t>ZALEPOVACÍ KALHOTKY: MoliCare Premium 9 kapek M</t>
  </si>
  <si>
    <t>ZALEPOVACÍ KALHOTKY: MoliCare Premium 9 kapek XL</t>
  </si>
  <si>
    <t>ZALEPOVACÍ KALHOTKY: MoliCare Premium 10 kapek M</t>
  </si>
  <si>
    <t>ZALEPOVACÍ KALHOTKY: MoliCare Premium 10 kapek L</t>
  </si>
  <si>
    <t>VLOŽNÉ PLENY: MoliCare Premium Form Normal Plus</t>
  </si>
  <si>
    <t>VLOŽNÉ PLENY: MoliCare Premium Form Extra</t>
  </si>
  <si>
    <t>VLOŽNÉ PLENY: MoliCare Premium Form Extra Plus</t>
  </si>
  <si>
    <t>VLOŽNÉ PLENY: MoliCare Premium Form Super Plus</t>
  </si>
  <si>
    <t>FIXAČNÍ KALHOTKY: MoliCare Premium Fixpants S</t>
  </si>
  <si>
    <t>FIXAČNÍ KALHOTKY: MoliCare Premium Fixpants M</t>
  </si>
  <si>
    <t>FIXAČNÍ KALHOTKY: MoliCare Premium Fixpants L</t>
  </si>
  <si>
    <t>FIXAČNÍ KALHOTKY: MoliCare Premium Fixpants XL</t>
  </si>
  <si>
    <t>FIXAČNÍ KALHOTKY: MoliCare Premium Fixpants XXL</t>
  </si>
  <si>
    <t>FIXAČNÍ KALHOTKY: MoliCare Premium Fixpants XXXL</t>
  </si>
  <si>
    <t>MAX preskripce BALENÍ 2. výrobku 
na zvolený počet měsíců</t>
  </si>
  <si>
    <t>NATAHOVACÍ KALHOTKY: MoliCare Men Pants 5 kapek M</t>
  </si>
  <si>
    <t>NATAHOVACÍ KALHOTKY: MoliCare Men Pants 5 kapek L</t>
  </si>
  <si>
    <t>MCMP5kM</t>
  </si>
  <si>
    <t>MCMP5kL</t>
  </si>
  <si>
    <t>MOBILE: MoliCare Mobile 10 kapek M</t>
  </si>
  <si>
    <t>MOBILE: MoliCare Mobile 10 kapek L</t>
  </si>
  <si>
    <t>MOBILE: MoliCare Mobile 10 kapek XL</t>
  </si>
  <si>
    <t>MCM10kM</t>
  </si>
  <si>
    <t>MCM10kL</t>
  </si>
  <si>
    <t>MCM10kXL</t>
  </si>
  <si>
    <t>Úhrada 1. stupeň</t>
  </si>
  <si>
    <t>Úhrada 2. stupeň</t>
  </si>
  <si>
    <t>Úhrada 3. stupeň</t>
  </si>
  <si>
    <t>Vysvětlivky pro zabarvené buňky:</t>
  </si>
  <si>
    <t>Buňky určené pro ruční vyplnění</t>
  </si>
  <si>
    <t>Vyčerpání kusového nebo peněžního limitu</t>
  </si>
  <si>
    <t>Doplatek</t>
  </si>
  <si>
    <t>Doplatek pacienta</t>
  </si>
  <si>
    <t>Neplatný VZP kód</t>
  </si>
  <si>
    <t>Nový SÚKL kód</t>
  </si>
  <si>
    <t>Název výrobku</t>
  </si>
  <si>
    <t>Celková částka hrazená pojišťovnou</t>
  </si>
  <si>
    <t>Celková částka k úhradě (SPOLUÚČAST)</t>
  </si>
  <si>
    <t>Celková částka k úhradě 
(SPOLUÚČAST)</t>
  </si>
  <si>
    <t>Chybně zadané množství - je nutné opravit buňku "K10"</t>
  </si>
  <si>
    <t>Úhrada pojišťovnou v daném stupni v Kč</t>
  </si>
  <si>
    <t>Počet ks v balení</t>
  </si>
  <si>
    <t>VLOŽKY: MoliCare Lady 5 kapek</t>
  </si>
  <si>
    <t>VLOŽKY: MoliCare Men 5 kapek</t>
  </si>
  <si>
    <t>MCL5k</t>
  </si>
  <si>
    <t>MCM5k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</si>
</sst>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Liberation Sans"/>
      <charset val="238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u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0" xfId="0" applyProtection="1">
      <protection hidden="1"/>
    </xf>
    <xf numFmtId="49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49" fontId="0" fillId="4" borderId="0" xfId="0" applyNumberFormat="1" applyFill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1" fontId="5" fillId="8" borderId="20" xfId="0" applyNumberFormat="1" applyFont="1" applyFill="1" applyBorder="1" applyAlignment="1" applyProtection="1">
      <alignment horizontal="center"/>
      <protection hidden="1"/>
    </xf>
    <xf numFmtId="0" fontId="6" fillId="8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4" borderId="21" xfId="0" applyFill="1" applyBorder="1" applyProtection="1">
      <protection hidden="1"/>
    </xf>
    <xf numFmtId="0" fontId="1" fillId="4" borderId="21" xfId="0" applyFon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0" fontId="0" fillId="7" borderId="21" xfId="0" applyFill="1" applyBorder="1" applyProtection="1">
      <protection hidden="1"/>
    </xf>
    <xf numFmtId="0" fontId="1" fillId="7" borderId="21" xfId="0" applyFont="1" applyFill="1" applyBorder="1" applyProtection="1">
      <protection hidden="1"/>
    </xf>
    <xf numFmtId="0" fontId="0" fillId="6" borderId="21" xfId="0" applyFill="1" applyBorder="1" applyProtection="1">
      <protection hidden="1"/>
    </xf>
    <xf numFmtId="0" fontId="1" fillId="6" borderId="21" xfId="0" applyFont="1" applyFill="1" applyBorder="1" applyProtection="1">
      <protection hidden="1"/>
    </xf>
    <xf numFmtId="0" fontId="0" fillId="0" borderId="0" xfId="0" quotePrefix="1" applyProtection="1">
      <protection hidden="1"/>
    </xf>
    <xf numFmtId="0" fontId="0" fillId="0" borderId="0" xfId="0" applyFill="1" applyProtection="1">
      <protection hidden="1"/>
    </xf>
    <xf numFmtId="0" fontId="2" fillId="7" borderId="4" xfId="0" applyFont="1" applyFill="1" applyBorder="1" applyAlignment="1" applyProtection="1">
      <alignment vertical="center"/>
      <protection hidden="1"/>
    </xf>
    <xf numFmtId="0" fontId="2" fillId="7" borderId="6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" fontId="10" fillId="7" borderId="13" xfId="0" applyNumberFormat="1" applyFont="1" applyFill="1" applyBorder="1" applyAlignment="1" applyProtection="1">
      <alignment horizontal="center" vertical="center"/>
      <protection hidden="1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1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1" fontId="9" fillId="7" borderId="11" xfId="0" applyNumberFormat="1" applyFont="1" applyFill="1" applyBorder="1" applyAlignment="1" applyProtection="1">
      <alignment horizontal="center" vertical="center"/>
      <protection hidden="1"/>
    </xf>
    <xf numFmtId="164" fontId="2" fillId="2" borderId="12" xfId="0" applyNumberFormat="1" applyFont="1" applyFill="1" applyBorder="1" applyAlignment="1" applyProtection="1">
      <alignment horizontal="center" vertical="center"/>
      <protection hidden="1"/>
    </xf>
    <xf numFmtId="164" fontId="2" fillId="7" borderId="12" xfId="0" applyNumberFormat="1" applyFont="1" applyFill="1" applyBorder="1" applyAlignment="1" applyProtection="1">
      <alignment horizontal="center" vertical="center"/>
      <protection hidden="1"/>
    </xf>
    <xf numFmtId="164" fontId="9" fillId="7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locked="0" hidden="1"/>
    </xf>
    <xf numFmtId="49" fontId="8" fillId="4" borderId="9" xfId="0" applyNumberFormat="1" applyFont="1" applyFill="1" applyBorder="1" applyAlignment="1" applyProtection="1">
      <alignment horizontal="right"/>
      <protection locked="0" hidden="1"/>
    </xf>
    <xf numFmtId="1" fontId="8" fillId="4" borderId="11" xfId="0" applyNumberFormat="1" applyFont="1" applyFill="1" applyBorder="1" applyProtection="1">
      <protection locked="0" hidden="1"/>
    </xf>
    <xf numFmtId="1" fontId="0" fillId="0" borderId="0" xfId="0" applyNumberFormat="1" applyProtection="1">
      <protection hidden="1"/>
    </xf>
    <xf numFmtId="1" fontId="2" fillId="2" borderId="23" xfId="0" applyNumberFormat="1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1" fontId="2" fillId="9" borderId="18" xfId="0" applyNumberFormat="1" applyFont="1" applyFill="1" applyBorder="1" applyAlignment="1" applyProtection="1">
      <alignment horizontal="center" vertical="center"/>
      <protection hidden="1"/>
    </xf>
    <xf numFmtId="1" fontId="12" fillId="5" borderId="7" xfId="0" applyNumberFormat="1" applyFont="1" applyFill="1" applyBorder="1" applyAlignment="1" applyProtection="1">
      <alignment horizontal="center"/>
      <protection hidden="1"/>
    </xf>
    <xf numFmtId="0" fontId="12" fillId="5" borderId="1" xfId="0" applyFont="1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7" borderId="24" xfId="0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/>
      <protection hidden="1"/>
    </xf>
    <xf numFmtId="0" fontId="4" fillId="9" borderId="18" xfId="0" applyFont="1" applyFill="1" applyBorder="1" applyAlignment="1" applyProtection="1">
      <alignment horizontal="center" vertical="center"/>
      <protection hidden="1"/>
    </xf>
    <xf numFmtId="1" fontId="9" fillId="9" borderId="11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Protection="1">
      <protection hidden="1"/>
    </xf>
    <xf numFmtId="0" fontId="0" fillId="0" borderId="5" xfId="0" applyBorder="1" applyProtection="1">
      <protection hidden="1"/>
    </xf>
    <xf numFmtId="1" fontId="8" fillId="0" borderId="0" xfId="0" applyNumberFormat="1" applyFont="1" applyBorder="1" applyProtection="1">
      <protection hidden="1"/>
    </xf>
    <xf numFmtId="164" fontId="8" fillId="0" borderId="26" xfId="0" applyNumberFormat="1" applyFont="1" applyBorder="1" applyProtection="1">
      <protection hidden="1"/>
    </xf>
    <xf numFmtId="1" fontId="8" fillId="0" borderId="25" xfId="0" applyNumberFormat="1" applyFont="1" applyBorder="1" applyProtection="1">
      <protection hidden="1"/>
    </xf>
    <xf numFmtId="0" fontId="8" fillId="5" borderId="8" xfId="0" applyFont="1" applyFill="1" applyBorder="1" applyAlignment="1" applyProtection="1">
      <alignment horizontal="left"/>
      <protection hidden="1"/>
    </xf>
    <xf numFmtId="0" fontId="8" fillId="5" borderId="10" xfId="0" applyFont="1" applyFill="1" applyBorder="1" applyAlignment="1" applyProtection="1">
      <alignment horizontal="left"/>
      <protection hidden="1"/>
    </xf>
    <xf numFmtId="0" fontId="11" fillId="5" borderId="3" xfId="0" applyFont="1" applyFill="1" applyBorder="1" applyAlignment="1" applyProtection="1">
      <alignment horizontal="center" wrapText="1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7" fillId="7" borderId="9" xfId="0" applyFont="1" applyFill="1" applyBorder="1" applyAlignment="1" applyProtection="1">
      <alignment horizontal="center" vertical="center" wrapText="1"/>
      <protection hidden="1"/>
    </xf>
    <xf numFmtId="0" fontId="9" fillId="9" borderId="11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9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0" fillId="4" borderId="0" xfId="0" applyNumberForma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5" borderId="8" xfId="0" applyFill="1" applyBorder="1" applyProtection="1"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7" borderId="22" xfId="0" applyFont="1" applyFill="1" applyBorder="1" applyAlignment="1" applyProtection="1">
      <alignment horizontal="center" vertical="center" wrapText="1"/>
      <protection hidden="1"/>
    </xf>
    <xf numFmtId="0" fontId="8" fillId="7" borderId="8" xfId="0" applyFont="1" applyFill="1" applyBorder="1" applyAlignment="1" applyProtection="1">
      <alignment horizontal="center" vertical="center" wrapText="1"/>
      <protection hidden="1"/>
    </xf>
    <xf numFmtId="0" fontId="8" fillId="7" borderId="18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horizontal="center" vertical="center" wrapText="1"/>
      <protection hidden="1"/>
    </xf>
    <xf numFmtId="1" fontId="10" fillId="2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29" xfId="0" applyFont="1" applyFill="1" applyBorder="1" applyAlignment="1" applyProtection="1">
      <alignment horizontal="center"/>
      <protection hidden="1"/>
    </xf>
    <xf numFmtId="0" fontId="12" fillId="5" borderId="31" xfId="0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Alignment="1" applyProtection="1">
      <alignment horizontal="center" vertical="center"/>
      <protection hidden="1"/>
    </xf>
    <xf numFmtId="1" fontId="10" fillId="9" borderId="34" xfId="0" applyNumberFormat="1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164" fontId="9" fillId="2" borderId="33" xfId="0" applyNumberFormat="1" applyFon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49" fontId="0" fillId="4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164" fontId="6" fillId="8" borderId="0" xfId="0" applyNumberFormat="1" applyFont="1" applyFill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0" fontId="13" fillId="10" borderId="0" xfId="0" applyFont="1" applyFill="1" applyProtection="1">
      <protection hidden="1"/>
    </xf>
    <xf numFmtId="0" fontId="13" fillId="11" borderId="35" xfId="0" applyFont="1" applyFill="1" applyBorder="1" applyProtection="1">
      <protection hidden="1"/>
    </xf>
    <xf numFmtId="0" fontId="13" fillId="11" borderId="21" xfId="0" applyFont="1" applyFill="1" applyBorder="1" applyProtection="1">
      <protection hidden="1"/>
    </xf>
    <xf numFmtId="9" fontId="0" fillId="0" borderId="0" xfId="0" applyNumberFormat="1" applyProtection="1">
      <protection hidden="1"/>
    </xf>
    <xf numFmtId="0" fontId="1" fillId="0" borderId="0" xfId="0" applyFont="1" applyBorder="1" applyAlignment="1" applyProtection="1">
      <protection hidden="1"/>
    </xf>
    <xf numFmtId="9" fontId="8" fillId="0" borderId="26" xfId="0" applyNumberFormat="1" applyFont="1" applyBorder="1" applyProtection="1">
      <protection hidden="1"/>
    </xf>
    <xf numFmtId="0" fontId="1" fillId="2" borderId="12" xfId="0" applyFont="1" applyFill="1" applyBorder="1" applyAlignment="1" applyProtection="1">
      <alignment horizontal="right" vertical="center"/>
      <protection hidden="1"/>
    </xf>
    <xf numFmtId="0" fontId="1" fillId="7" borderId="12" xfId="0" applyFont="1" applyFill="1" applyBorder="1" applyAlignment="1" applyProtection="1">
      <alignment horizontal="right" vertical="center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164" fontId="2" fillId="2" borderId="13" xfId="0" applyNumberFormat="1" applyFont="1" applyFill="1" applyBorder="1" applyAlignment="1" applyProtection="1">
      <alignment horizontal="center" vertical="center"/>
      <protection hidden="1"/>
    </xf>
    <xf numFmtId="164" fontId="2" fillId="7" borderId="13" xfId="0" applyNumberFormat="1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7" borderId="11" xfId="0" applyFont="1" applyFill="1" applyBorder="1" applyAlignment="1" applyProtection="1">
      <alignment horizontal="center" vertical="center" wrapText="1"/>
      <protection hidden="1"/>
    </xf>
    <xf numFmtId="9" fontId="14" fillId="0" borderId="26" xfId="0" applyNumberFormat="1" applyFont="1" applyBorder="1" applyProtection="1">
      <protection hidden="1"/>
    </xf>
    <xf numFmtId="0" fontId="0" fillId="5" borderId="16" xfId="0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left" vertical="center"/>
      <protection hidden="1"/>
    </xf>
    <xf numFmtId="0" fontId="8" fillId="5" borderId="28" xfId="0" applyFont="1" applyFill="1" applyBorder="1" applyAlignment="1" applyProtection="1">
      <alignment horizontal="left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  <protection hidden="1"/>
    </xf>
  </cellXfs>
  <cellStyles count="2">
    <cellStyle name="Normální" xfId="0" builtinId="0"/>
    <cellStyle name="Normální 2" xfId="1" xr:uid="{8949F62E-E8CF-4B98-B330-A875217CE55A}"/>
  </cellStyles>
  <dxfs count="30"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23</xdr:col>
      <xdr:colOff>52915</xdr:colOff>
      <xdr:row>36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F6BE581-3382-4724-B038-99F577285C0A}"/>
            </a:ext>
          </a:extLst>
        </xdr:cNvPr>
        <xdr:cNvSpPr txBox="1"/>
      </xdr:nvSpPr>
      <xdr:spPr>
        <a:xfrm>
          <a:off x="38099" y="38100"/>
          <a:ext cx="14132983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 baseline="0"/>
            <a:t>Přehled souboru:</a:t>
          </a:r>
        </a:p>
        <a:p>
          <a:r>
            <a:rPr lang="cs-CZ" sz="1100" baseline="0"/>
            <a:t>- soubor obsahuje 4x Excel list (1x list s návodem a 3x list, kde je možné si vypočítat preskripci)</a:t>
          </a:r>
        </a:p>
        <a:p>
          <a:r>
            <a:rPr lang="cs-CZ" sz="1100" baseline="0"/>
            <a:t>- výběr jendotlivých produktů pro výpočet preskripce je možný prostřednictvím 3 vyhledávacích kritérií (3x Excel list):</a:t>
          </a:r>
        </a:p>
        <a:p>
          <a:r>
            <a:rPr lang="cs-CZ" sz="1100" baseline="0"/>
            <a:t>	- Volba produktů dle jeho názvu</a:t>
          </a:r>
        </a:p>
        <a:p>
          <a:r>
            <a:rPr lang="cs-CZ" sz="1100" baseline="0"/>
            <a:t>	- Volba produktů dle aktuálních SÚKL kódů</a:t>
          </a:r>
        </a:p>
        <a:p>
          <a:r>
            <a:rPr lang="cs-CZ" sz="1100" baseline="0"/>
            <a:t>	- Volba produktů dle již neaktuálních VZP kódů</a:t>
          </a:r>
        </a:p>
        <a:p>
          <a:endParaRPr lang="cs-CZ" sz="1400" b="1" baseline="0"/>
        </a:p>
        <a:p>
          <a:r>
            <a:rPr lang="cs-CZ" sz="1400" b="1" baseline="0"/>
            <a:t>Úvod pro manilupaci se souborem:</a:t>
          </a:r>
        </a:p>
        <a:p>
          <a:r>
            <a:rPr lang="cs-CZ" sz="1100"/>
            <a:t>1.</a:t>
          </a:r>
          <a:r>
            <a:rPr lang="cs-CZ" sz="1100" baseline="0"/>
            <a:t> nejdříve si vyberte, podle jakého vyhledávajícího kritéria chcete vyhledávat produkty (dle názvu produktu, SÚKL kódu nebo VZP kódu)</a:t>
          </a:r>
        </a:p>
        <a:p>
          <a:r>
            <a:rPr lang="cs-CZ" sz="1100" baseline="0"/>
            <a:t>2. následně si podle Vašeho výběru zvolte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jeden ze tří Excel listů, ve kterém budete počítat preskripci</a:t>
          </a:r>
          <a:r>
            <a:rPr lang="cs-CZ" sz="1100" baseline="0"/>
            <a:t> </a:t>
          </a:r>
        </a:p>
        <a:p>
          <a:endParaRPr lang="cs-CZ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Návod na výpočet preskripce</a:t>
          </a:r>
          <a:r>
            <a:rPr lang="cs-CZ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cs-CZ" sz="1400" b="1">
            <a:effectLst/>
          </a:endParaRPr>
        </a:p>
        <a:p>
          <a:r>
            <a:rPr lang="cs-CZ" sz="1100"/>
            <a:t>1. v buňce C3 vyberte,</a:t>
          </a:r>
          <a:r>
            <a:rPr lang="cs-CZ" sz="1100" baseline="0"/>
            <a:t> do jaké skupiny (stupně inkontinence) pacient patří</a:t>
          </a:r>
        </a:p>
        <a:p>
          <a:r>
            <a:rPr lang="cs-CZ" sz="1100" baseline="0"/>
            <a:t>2. následně si v buňce C4 vyberte počet měsíců, na kolik chcete pacientovi předepisovat preskripci</a:t>
          </a:r>
        </a:p>
        <a:p>
          <a:r>
            <a:rPr lang="cs-CZ" sz="1100" baseline="0"/>
            <a:t>3. dle Vámi zadaných kritérií se Vám do buněk C5 až C7 automaticky dopočítaly limity a procentuální spoluúčast pacienta (doplatek)</a:t>
          </a:r>
        </a:p>
        <a:p>
          <a:r>
            <a:rPr lang="cs-CZ" sz="1100" baseline="0"/>
            <a:t>4. následně je nutné se rozhodnout, jestli chcete počítat preskripci pro jeden výrobek nebo kombinaci dvou výrobků</a:t>
          </a:r>
        </a:p>
        <a:p>
          <a:endParaRPr lang="cs-CZ" sz="1100" baseline="0"/>
        </a:p>
        <a:p>
          <a:r>
            <a:rPr lang="cs-CZ" sz="1100" baseline="0"/>
            <a:t>5. pokud chcete počítat </a:t>
          </a:r>
          <a:r>
            <a:rPr lang="cs-CZ" sz="1100" b="1" baseline="0"/>
            <a:t>preskripci pro jeden výrobek</a:t>
          </a:r>
          <a:r>
            <a:rPr lang="cs-CZ" sz="1100" baseline="0"/>
            <a:t>, tak je potřeba si daný výrobek vybrat pouze v buňce C10</a:t>
          </a:r>
        </a:p>
        <a:p>
          <a:r>
            <a:rPr lang="cs-CZ" sz="1100" baseline="0"/>
            <a:t>6. preskripce se Vám automaticky vypočítá ve </a:t>
          </a:r>
          <a:r>
            <a:rPr lang="cs-CZ" sz="1100" b="1" baseline="0"/>
            <a:t>světle modrých buňkách</a:t>
          </a:r>
        </a:p>
        <a:p>
          <a:r>
            <a:rPr lang="cs-CZ" sz="1100" b="0" baseline="0"/>
            <a:t>7. ve světle modrých buňkách se Vám,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základě Vámi zvolených kritérií,</a:t>
          </a:r>
          <a:r>
            <a:rPr lang="cs-CZ" sz="1100" b="0" baseline="0"/>
            <a:t> automaticky vypočítá MAXIMÁLNÍ preskripce daného výrobku, počet kusů, celková hrazená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částka</a:t>
          </a:r>
          <a:r>
            <a:rPr lang="cs-CZ" sz="1100" b="0" baseline="0"/>
            <a:t> pojištovnou a také případná spoluúčast (doplatek) pacienta.</a:t>
          </a:r>
        </a:p>
        <a:p>
          <a:endParaRPr lang="cs-CZ" sz="1100" b="0" baseline="0"/>
        </a:p>
        <a:p>
          <a:r>
            <a:rPr lang="cs-CZ" sz="1100" b="0" baseline="0"/>
            <a:t>8. pokud chcete počítat </a:t>
          </a:r>
          <a:r>
            <a:rPr lang="cs-CZ" sz="1100" b="1" baseline="0"/>
            <a:t>preskripci pro dva výrobky</a:t>
          </a:r>
          <a:r>
            <a:rPr lang="cs-CZ" sz="1100" b="0" baseline="0"/>
            <a:t>, je potřeba si 1. výrobek zvolit v buňce C10 a zároveň 2. druhý výrobek si zvolit v buňce C13</a:t>
          </a:r>
        </a:p>
        <a:p>
          <a:r>
            <a:rPr lang="cs-CZ" sz="1100" b="0" baseline="0"/>
            <a:t>9. preskripce se Vám automaticky začne počítat v </a:t>
          </a:r>
          <a:r>
            <a:rPr lang="cs-CZ" sz="1100" b="1" baseline="0"/>
            <a:t>zelených buňkách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!POZOR! program automaticky nastavil maximální preskripci pouze pro 2. výrobek - aby se preskripce počítala pro oba výrobky, je nutné MANUÁLNĚ zadat do buňky K10 počet balíků u výrobku č. 1, které chcete předepsat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10. po manuálním zadání počtu balíků u výrobku č. 1 se Vám preskripce automaticky přepočítá s ohledem na maximální kombinaci s 2. výrobkem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11. v případě, že si opět změníte počet balíků u 1. výrobku, soubor Vám automaticky přepočítá preskripci u 2. výrobku tak, aby byly dodrženy všechny stanovené limity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!POZOR! pokud zadáte počet balíků u 1. výrobku vyšší, než kolik Vám, na základě Vámi zadaných kritérií, umožňují limity, soubor Vás upozorní na chybu a množství budete muset snížit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v zelených buňkách se Vám, na základě Vámi zvolených kritérií, automaticky vypočítá MAXIMÁLNÍ preskripce obou výrobků, počet kusů, celková hrazená částka pojištovnou a také případná spoluúčast (doplatek) pacienta.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ysClr val="windowText" lastClr="000000"/>
              </a:solidFill>
            </a:rPr>
            <a:t>Vysvětlivky: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>
              <a:solidFill>
                <a:sysClr val="windowText" lastClr="000000"/>
              </a:solidFill>
            </a:rPr>
            <a:t>- upravovat a měnit obsah buněk je povolen pouze ve žlutě zbarvených</a:t>
          </a:r>
          <a:r>
            <a:rPr lang="cs-CZ" sz="1100" b="0" baseline="0">
              <a:solidFill>
                <a:sysClr val="windowText" lastClr="000000"/>
              </a:solidFill>
            </a:rPr>
            <a:t> buňkách (všechny ostatní buňky jsou zamknuté)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modré zbarvení buněk zobrazuje výsledky preskripce pouze pro jeden výrobek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zelené zbarvení buněk zobrazuje výsledky preskripce při kombinaci dvou výrobků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červené zbarvení buněk znamená, že hodnota, zadaná do této buňky, přesahuje povolenou preskripci a je nutné ji opravit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pokud se celkový počet kusů nebo celková částka hrazená pojišťovnou podbarví a podtrhne, znamená to, že bylo dosaženo kusovního nebo peněžního limitu preskripce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2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1464471</xdr:colOff>
      <xdr:row>19</xdr:row>
      <xdr:rowOff>52386</xdr:rowOff>
    </xdr:from>
    <xdr:to>
      <xdr:col>12</xdr:col>
      <xdr:colOff>35719</xdr:colOff>
      <xdr:row>28</xdr:row>
      <xdr:rowOff>117450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CFE025F-299C-43BA-868A-763F8A280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1284" y="5576886"/>
          <a:ext cx="2976560" cy="1981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1538290</xdr:colOff>
      <xdr:row>19</xdr:row>
      <xdr:rowOff>26193</xdr:rowOff>
    </xdr:from>
    <xdr:to>
      <xdr:col>12</xdr:col>
      <xdr:colOff>16858</xdr:colOff>
      <xdr:row>28</xdr:row>
      <xdr:rowOff>91257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5F99B24-FACF-43D4-A8E2-757343A76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1321" y="5503068"/>
          <a:ext cx="2979131" cy="19819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1526383</xdr:colOff>
      <xdr:row>19</xdr:row>
      <xdr:rowOff>50006</xdr:rowOff>
    </xdr:from>
    <xdr:to>
      <xdr:col>12</xdr:col>
      <xdr:colOff>4951</xdr:colOff>
      <xdr:row>28</xdr:row>
      <xdr:rowOff>115070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3D66059-C3F1-49EA-8336-75F29CC7C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37508" y="5514975"/>
          <a:ext cx="2979131" cy="198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45F3-5509-42BE-AC5D-10FC902BD478}">
  <dimension ref="A1"/>
  <sheetViews>
    <sheetView zoomScale="90" zoomScaleNormal="90" workbookViewId="0">
      <selection activeCell="D21" sqref="D21"/>
    </sheetView>
  </sheetViews>
  <sheetFormatPr defaultRowHeight="14.5"/>
  <sheetData/>
  <sheetProtection algorithmName="SHA-512" hashValue="mpqG06vUtvFAY0ZYYn1IOHcuw9/WRONIKwUuPFTNsxBXbUpllgjqHV8wsJ5jqjGZCGrj0kWcn8cod/RZz3fpjw==" saltValue="B4qhfpYdpk2j1FX5ZPCBiA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E725-2409-4525-9371-882A9FBD1FBC}">
  <dimension ref="B1:AF80"/>
  <sheetViews>
    <sheetView showGridLines="0" tabSelected="1" zoomScale="80" zoomScaleNormal="80" zoomScaleSheetLayoutView="80" workbookViewId="0">
      <selection activeCell="E4" sqref="E4"/>
    </sheetView>
  </sheetViews>
  <sheetFormatPr defaultColWidth="9.1796875" defaultRowHeight="14.5"/>
  <cols>
    <col min="1" max="1" width="2" style="1" customWidth="1"/>
    <col min="2" max="2" width="19" style="1" customWidth="1"/>
    <col min="3" max="3" width="57.54296875" style="1" bestFit="1" customWidth="1"/>
    <col min="4" max="5" width="12.1796875" style="1" customWidth="1"/>
    <col min="6" max="6" width="17" style="1" customWidth="1"/>
    <col min="7" max="7" width="10.453125" style="1" bestFit="1" customWidth="1"/>
    <col min="8" max="8" width="32.7265625" style="1" customWidth="1"/>
    <col min="9" max="9" width="23.7265625" style="1" customWidth="1"/>
    <col min="10" max="10" width="2.54296875" customWidth="1"/>
    <col min="11" max="11" width="42.7265625" style="1" customWidth="1"/>
    <col min="12" max="12" width="23.453125" style="1" customWidth="1"/>
    <col min="13" max="13" width="9.1796875" customWidth="1"/>
    <col min="14" max="17" width="9.1796875" style="1" customWidth="1"/>
    <col min="18" max="18" width="18.1796875" style="1" hidden="1" customWidth="1"/>
    <col min="19" max="19" width="20" style="1" hidden="1" customWidth="1"/>
    <col min="20" max="20" width="52" style="1" hidden="1" customWidth="1"/>
    <col min="21" max="21" width="16.1796875" style="1" hidden="1" customWidth="1"/>
    <col min="22" max="22" width="15.54296875" style="1" hidden="1" customWidth="1"/>
    <col min="23" max="24" width="16" style="1" hidden="1" customWidth="1"/>
    <col min="25" max="26" width="9.1796875" style="1" hidden="1" customWidth="1"/>
    <col min="27" max="27" width="12.54296875" style="1" hidden="1" customWidth="1"/>
    <col min="28" max="28" width="9.1796875" style="1" hidden="1" customWidth="1"/>
    <col min="29" max="29" width="16" style="1" hidden="1" customWidth="1"/>
    <col min="30" max="32" width="9.1796875" style="1" hidden="1" customWidth="1"/>
    <col min="33" max="16384" width="9.1796875" style="1"/>
  </cols>
  <sheetData>
    <row r="1" spans="2:32" ht="9" customHeight="1" thickBot="1"/>
    <row r="2" spans="2:32" ht="16.5" customHeight="1" thickTop="1" thickBot="1">
      <c r="E2" s="111"/>
      <c r="H2" s="130" t="s">
        <v>152</v>
      </c>
      <c r="I2" s="131"/>
      <c r="K2" s="124" t="s">
        <v>153</v>
      </c>
      <c r="L2" s="125"/>
      <c r="R2" s="85"/>
      <c r="S2" s="23"/>
    </row>
    <row r="3" spans="2:32" ht="15.75" customHeight="1" thickTop="1">
      <c r="B3" s="64" t="s">
        <v>141</v>
      </c>
      <c r="C3" s="44" t="s">
        <v>142</v>
      </c>
      <c r="E3" s="2"/>
      <c r="H3" s="132"/>
      <c r="I3" s="133"/>
      <c r="K3" s="126"/>
      <c r="L3" s="127"/>
      <c r="R3" s="86"/>
      <c r="S3" s="24"/>
    </row>
    <row r="4" spans="2:32" ht="15" customHeight="1">
      <c r="B4" s="65" t="s">
        <v>145</v>
      </c>
      <c r="C4" s="45">
        <v>1</v>
      </c>
      <c r="D4" s="3"/>
      <c r="E4" s="3"/>
      <c r="H4" s="132"/>
      <c r="I4" s="133"/>
      <c r="K4" s="126"/>
      <c r="L4" s="127"/>
      <c r="R4" s="86"/>
      <c r="S4" s="24"/>
      <c r="U4" s="136" t="s">
        <v>28</v>
      </c>
      <c r="V4" s="136"/>
      <c r="W4" s="136"/>
      <c r="X4" s="136"/>
      <c r="Y4" s="136"/>
      <c r="Z4" s="136"/>
      <c r="AA4" s="136"/>
      <c r="AB4" s="1" t="s">
        <v>138</v>
      </c>
      <c r="AC4" s="1" t="s">
        <v>135</v>
      </c>
      <c r="AD4" s="1" t="s">
        <v>142</v>
      </c>
      <c r="AE4" s="1" t="s">
        <v>143</v>
      </c>
      <c r="AF4" s="1" t="s">
        <v>144</v>
      </c>
    </row>
    <row r="5" spans="2:32" ht="21">
      <c r="B5" s="65" t="s">
        <v>248</v>
      </c>
      <c r="C5" s="120">
        <f>IF(C3="SKP1",AD12,IF(C3="SKP2",AE12,IF(C3="SKP3",AF12,0)))</f>
        <v>0.15</v>
      </c>
      <c r="D5" s="3"/>
      <c r="E5" s="3"/>
      <c r="H5" s="132"/>
      <c r="I5" s="133"/>
      <c r="K5" s="126"/>
      <c r="L5" s="127"/>
      <c r="R5" s="86"/>
      <c r="S5" s="24"/>
      <c r="U5" s="104"/>
      <c r="V5" s="104"/>
      <c r="W5" s="104"/>
      <c r="X5" s="104"/>
      <c r="Y5" s="104"/>
      <c r="Z5" s="104"/>
      <c r="AA5" s="104"/>
    </row>
    <row r="6" spans="2:32" ht="16.5" customHeight="1">
      <c r="B6" s="122" t="s">
        <v>146</v>
      </c>
      <c r="C6" s="62">
        <f>IF(AND(C3="SKP1",C4=1),AD7,IF(AND(C3="SKP1",C4=2),AD9,IF(AND(C3="SKP1",C4=3),AD10,IF(AND(C3="SKP2",C4=1),AE7,IF(AND(C3="SKP2",C4=2),AE9,IF(AND(C3="SKP2",C4=3),AE10,IF(AND(C3="SKP3",C4=1),AF7,IF(AND(C3="SKP3",C4=2),AF9,IF(AND(C3="SKP3",C4=3),AF10,0)))))))))</f>
        <v>449.65</v>
      </c>
      <c r="D6" s="60"/>
      <c r="E6" s="59"/>
      <c r="H6" s="132"/>
      <c r="I6" s="133"/>
      <c r="K6" s="126"/>
      <c r="L6" s="127"/>
      <c r="R6" s="86"/>
      <c r="S6" s="24"/>
      <c r="U6" s="4" t="s">
        <v>29</v>
      </c>
      <c r="V6" s="4" t="s">
        <v>241</v>
      </c>
      <c r="W6" s="77" t="s">
        <v>242</v>
      </c>
      <c r="X6" s="77" t="s">
        <v>243</v>
      </c>
      <c r="Y6" s="4" t="s">
        <v>30</v>
      </c>
      <c r="Z6" s="4" t="s">
        <v>31</v>
      </c>
      <c r="AA6" s="4" t="s">
        <v>148</v>
      </c>
      <c r="AB6" s="1" t="s">
        <v>138</v>
      </c>
      <c r="AC6" s="1" t="s">
        <v>134</v>
      </c>
      <c r="AD6" s="1">
        <v>1</v>
      </c>
      <c r="AE6" s="1">
        <v>2</v>
      </c>
      <c r="AF6" s="1">
        <v>3</v>
      </c>
    </row>
    <row r="7" spans="2:32" ht="16.5" customHeight="1" thickBot="1">
      <c r="B7" s="123"/>
      <c r="C7" s="63">
        <f>IF(C4=1,150,IF(C4=2,300,450))</f>
        <v>150</v>
      </c>
      <c r="D7" s="12" t="s">
        <v>156</v>
      </c>
      <c r="H7" s="132"/>
      <c r="I7" s="133"/>
      <c r="K7" s="126"/>
      <c r="L7" s="127"/>
      <c r="R7" s="86"/>
      <c r="S7" s="24"/>
      <c r="T7" s="5" t="s">
        <v>90</v>
      </c>
      <c r="U7" s="100" t="s">
        <v>90</v>
      </c>
      <c r="V7" s="100">
        <v>0</v>
      </c>
      <c r="W7" s="100">
        <v>0</v>
      </c>
      <c r="X7" s="100">
        <v>0</v>
      </c>
      <c r="Y7" s="100">
        <v>0</v>
      </c>
      <c r="Z7" s="100" t="s">
        <v>90</v>
      </c>
      <c r="AA7" s="100" t="s">
        <v>90</v>
      </c>
      <c r="AB7" s="1" t="s">
        <v>137</v>
      </c>
      <c r="AC7" s="1" t="s">
        <v>136</v>
      </c>
      <c r="AD7" s="1">
        <v>449.65</v>
      </c>
      <c r="AE7" s="1">
        <v>900.45</v>
      </c>
      <c r="AF7" s="1">
        <v>1699.7</v>
      </c>
    </row>
    <row r="8" spans="2:32" ht="8.25" customHeight="1" thickTop="1" thickBot="1">
      <c r="C8" s="61"/>
      <c r="H8" s="134"/>
      <c r="I8" s="135"/>
      <c r="K8" s="128"/>
      <c r="L8" s="129"/>
      <c r="R8" s="87"/>
      <c r="S8" s="25"/>
      <c r="T8" s="1" t="s">
        <v>182</v>
      </c>
      <c r="U8" s="6" t="s">
        <v>20</v>
      </c>
      <c r="V8" s="96">
        <f t="shared" ref="V8:V22" si="0">X8*0.85</f>
        <v>222.25800000000001</v>
      </c>
      <c r="W8" s="96">
        <f t="shared" ref="W8:W22" si="1">X8*0.95</f>
        <v>248.40600000000001</v>
      </c>
      <c r="X8" s="96">
        <v>261.48</v>
      </c>
      <c r="Y8" s="6">
        <v>14</v>
      </c>
      <c r="Z8" s="7" t="s">
        <v>52</v>
      </c>
      <c r="AA8" s="5">
        <v>5009812</v>
      </c>
    </row>
    <row r="9" spans="2:32" ht="44" thickTop="1">
      <c r="B9" s="78"/>
      <c r="C9" s="29" t="s">
        <v>251</v>
      </c>
      <c r="D9" s="115" t="s">
        <v>249</v>
      </c>
      <c r="E9" s="115" t="s">
        <v>250</v>
      </c>
      <c r="F9" s="115" t="s">
        <v>256</v>
      </c>
      <c r="G9" s="121" t="s">
        <v>257</v>
      </c>
      <c r="H9" s="81" t="s">
        <v>157</v>
      </c>
      <c r="I9" s="50" t="s">
        <v>158</v>
      </c>
      <c r="K9" s="82" t="s">
        <v>163</v>
      </c>
      <c r="L9" s="54" t="s">
        <v>158</v>
      </c>
      <c r="R9" s="88" t="s">
        <v>159</v>
      </c>
      <c r="S9" s="54" t="s">
        <v>159</v>
      </c>
      <c r="T9" s="1" t="s">
        <v>183</v>
      </c>
      <c r="U9" s="6" t="s">
        <v>21</v>
      </c>
      <c r="V9" s="96">
        <f t="shared" si="0"/>
        <v>222.25800000000001</v>
      </c>
      <c r="W9" s="96">
        <f t="shared" si="1"/>
        <v>248.40600000000001</v>
      </c>
      <c r="X9" s="96">
        <v>261.48</v>
      </c>
      <c r="Y9" s="6">
        <v>14</v>
      </c>
      <c r="Z9" s="7" t="s">
        <v>53</v>
      </c>
      <c r="AA9" s="5">
        <v>5009813</v>
      </c>
      <c r="AD9" s="76">
        <v>899.3</v>
      </c>
      <c r="AE9" s="76">
        <v>1800.9</v>
      </c>
      <c r="AF9" s="76">
        <v>3399.4</v>
      </c>
    </row>
    <row r="10" spans="2:32" ht="19" thickBot="1">
      <c r="B10" s="113" t="s">
        <v>149</v>
      </c>
      <c r="C10" s="43" t="s">
        <v>90</v>
      </c>
      <c r="D10" s="30" t="str">
        <f>VLOOKUP(C10,T7:AA80,7,0)</f>
        <v>-</v>
      </c>
      <c r="E10" s="30" t="str">
        <f>VLOOKUP(C10,T7:AA80,8,0)</f>
        <v>-</v>
      </c>
      <c r="F10" s="31">
        <f>IF(C3="SKP1",VLOOKUP(C10,T7:AA80,3,0),IF(C3="SKP2",VLOOKUP(C10,T7:AA80,4,0),VLOOKUP(C10,T7:AA80,5,0)))</f>
        <v>0</v>
      </c>
      <c r="G10" s="32">
        <f>VLOOKUP(C10,T7:AA80,6,0)</f>
        <v>0</v>
      </c>
      <c r="H10" s="47">
        <f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33">
        <f>G10*H10</f>
        <v>0</v>
      </c>
      <c r="J10" s="34"/>
      <c r="K10" s="48">
        <v>0</v>
      </c>
      <c r="L10" s="67">
        <f>K10*G10</f>
        <v>0</v>
      </c>
      <c r="R10" s="89">
        <f>ROUNDDOWN(IF(C4=3,I10/3,IF(C4=2,I10/2,I10)),0)</f>
        <v>0</v>
      </c>
      <c r="S10" s="35">
        <f>ROUNDDOWN(IF(AND(C4=3,K10=1),L10/1,IF(AND(C4=3,K10&gt;1),L10/3,IF(AND(C4=2,K10=1),L10/1,IF(AND(C4=2,K10&gt;1),L10/2,L10)))),0)</f>
        <v>0</v>
      </c>
      <c r="T10" s="1" t="s">
        <v>184</v>
      </c>
      <c r="U10" s="6" t="s">
        <v>22</v>
      </c>
      <c r="V10" s="96">
        <f t="shared" si="0"/>
        <v>288.94900000000001</v>
      </c>
      <c r="W10" s="96">
        <f t="shared" si="1"/>
        <v>322.94299999999998</v>
      </c>
      <c r="X10" s="96">
        <v>339.94</v>
      </c>
      <c r="Y10" s="6">
        <v>14</v>
      </c>
      <c r="Z10" s="7" t="s">
        <v>54</v>
      </c>
      <c r="AA10" s="5">
        <v>5009850</v>
      </c>
      <c r="AD10" s="1">
        <v>1348.95</v>
      </c>
      <c r="AE10" s="1">
        <v>2701.35</v>
      </c>
      <c r="AF10" s="1">
        <v>5099.1000000000004</v>
      </c>
    </row>
    <row r="11" spans="2:32" ht="14.25" customHeight="1" thickTop="1" thickBot="1">
      <c r="F11" s="101">
        <f>VLOOKUP(C10,T7:AA80,5,0)</f>
        <v>0</v>
      </c>
      <c r="H11" s="9">
        <f>ROUNDDOWN(IFERROR(C6/F10,0),0)</f>
        <v>0</v>
      </c>
      <c r="I11" s="8"/>
      <c r="K11" s="5"/>
      <c r="L11" s="5"/>
      <c r="R11" s="26"/>
      <c r="T11" s="1" t="s">
        <v>185</v>
      </c>
      <c r="U11" s="6" t="s">
        <v>23</v>
      </c>
      <c r="V11" s="96">
        <f t="shared" si="0"/>
        <v>288.94900000000001</v>
      </c>
      <c r="W11" s="96">
        <f t="shared" si="1"/>
        <v>322.94299999999998</v>
      </c>
      <c r="X11" s="96">
        <v>339.94</v>
      </c>
      <c r="Y11" s="6">
        <v>14</v>
      </c>
      <c r="Z11" s="7" t="s">
        <v>55</v>
      </c>
      <c r="AA11" s="5">
        <v>5009819</v>
      </c>
    </row>
    <row r="12" spans="2:32" ht="44" thickTop="1">
      <c r="B12" s="78"/>
      <c r="C12" s="29" t="s">
        <v>251</v>
      </c>
      <c r="D12" s="115" t="s">
        <v>249</v>
      </c>
      <c r="E12" s="115" t="s">
        <v>250</v>
      </c>
      <c r="F12" s="115" t="s">
        <v>256</v>
      </c>
      <c r="G12" s="121" t="s">
        <v>257</v>
      </c>
      <c r="H12" s="66" t="s">
        <v>151</v>
      </c>
      <c r="I12" s="70" t="s">
        <v>147</v>
      </c>
      <c r="K12" s="82" t="s">
        <v>230</v>
      </c>
      <c r="L12" s="54" t="s">
        <v>158</v>
      </c>
      <c r="R12" s="90"/>
      <c r="S12" s="55" t="s">
        <v>159</v>
      </c>
      <c r="T12" s="1" t="s">
        <v>186</v>
      </c>
      <c r="U12" s="6" t="s">
        <v>24</v>
      </c>
      <c r="V12" s="96">
        <f t="shared" si="0"/>
        <v>288.94900000000001</v>
      </c>
      <c r="W12" s="96">
        <f t="shared" si="1"/>
        <v>322.94299999999998</v>
      </c>
      <c r="X12" s="96">
        <v>339.94</v>
      </c>
      <c r="Y12" s="6">
        <v>14</v>
      </c>
      <c r="Z12" s="7" t="s">
        <v>56</v>
      </c>
      <c r="AA12" s="5">
        <v>5009797</v>
      </c>
      <c r="AC12" s="1" t="s">
        <v>247</v>
      </c>
      <c r="AD12" s="110">
        <v>0.15</v>
      </c>
      <c r="AE12" s="110">
        <v>0.05</v>
      </c>
      <c r="AF12" s="110">
        <v>0</v>
      </c>
    </row>
    <row r="13" spans="2:32" ht="20.25" customHeight="1" thickBot="1">
      <c r="B13" s="114" t="s">
        <v>150</v>
      </c>
      <c r="C13" s="43" t="s">
        <v>90</v>
      </c>
      <c r="D13" s="30" t="str">
        <f>VLOOKUP(C13,T7:AA80,7,0)</f>
        <v>-</v>
      </c>
      <c r="E13" s="30" t="str">
        <f>VLOOKUP(C13,T7:AA80,8,0)</f>
        <v>-</v>
      </c>
      <c r="F13" s="31">
        <f>IF(C3="SKP1",VLOOKUP(C13,T7:AA80,3,0),IF(C3="SKP2",VLOOKUP(C13,T7:AA80,4,0),VLOOKUP(C13,T7:AA80,5,0)))</f>
        <v>0</v>
      </c>
      <c r="G13" s="32">
        <f>VLOOKUP(C13,T7:AA80,6,0)</f>
        <v>0</v>
      </c>
      <c r="H13" s="52">
        <f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53">
        <f>G13*H13</f>
        <v>0</v>
      </c>
      <c r="K13" s="49">
        <f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67">
        <f>K13*G13</f>
        <v>0</v>
      </c>
      <c r="R13" s="91"/>
      <c r="S13" s="36">
        <f>ROUNDDOWN(IF(AND(C4=3,K13=1),L13/1,IF(AND(C4=3,K13&gt;1),L13/3,IF(AND(C4=2,K13=1),L13/1,IF(AND(C4=2,K13&gt;1),L13/2,L13)))),0)</f>
        <v>0</v>
      </c>
      <c r="T13" s="1" t="s">
        <v>187</v>
      </c>
      <c r="U13" s="6" t="s">
        <v>25</v>
      </c>
      <c r="V13" s="96">
        <f t="shared" si="0"/>
        <v>262.67549999999994</v>
      </c>
      <c r="W13" s="96">
        <f t="shared" si="1"/>
        <v>293.57849999999996</v>
      </c>
      <c r="X13" s="96">
        <v>309.02999999999997</v>
      </c>
      <c r="Y13" s="6">
        <v>14</v>
      </c>
      <c r="Z13" s="7" t="s">
        <v>57</v>
      </c>
      <c r="AA13" s="5">
        <v>5009794</v>
      </c>
    </row>
    <row r="14" spans="2:32" ht="15" customHeight="1" thickTop="1" thickBot="1">
      <c r="F14" s="102">
        <f>VLOOKUP(C13,T7:AA80,5,0)</f>
        <v>0</v>
      </c>
      <c r="H14" s="11">
        <f>ROUNDDOWN(IFERROR(C6/F13,0),0)</f>
        <v>0</v>
      </c>
      <c r="I14" s="10"/>
      <c r="K14" s="28">
        <f>ROUNDDOWN(IFERROR((C6-(F10*K10))/F13,0),0)</f>
        <v>0</v>
      </c>
      <c r="L14" s="28"/>
      <c r="R14" s="27"/>
      <c r="T14" s="1" t="s">
        <v>188</v>
      </c>
      <c r="U14" s="6" t="s">
        <v>26</v>
      </c>
      <c r="V14" s="96">
        <f t="shared" si="0"/>
        <v>321.04499999999996</v>
      </c>
      <c r="W14" s="96">
        <f t="shared" si="1"/>
        <v>358.815</v>
      </c>
      <c r="X14" s="96">
        <v>377.7</v>
      </c>
      <c r="Y14" s="6">
        <v>14</v>
      </c>
      <c r="Z14" s="7" t="s">
        <v>58</v>
      </c>
      <c r="AA14" s="5">
        <v>5009795</v>
      </c>
    </row>
    <row r="15" spans="2:32" ht="31.5" thickTop="1">
      <c r="H15" s="80" t="s">
        <v>160</v>
      </c>
      <c r="I15" s="71" t="s">
        <v>161</v>
      </c>
      <c r="J15" s="34"/>
      <c r="K15" s="83" t="s">
        <v>160</v>
      </c>
      <c r="L15" s="68" t="s">
        <v>161</v>
      </c>
      <c r="R15" s="88" t="s">
        <v>162</v>
      </c>
      <c r="S15" s="54" t="s">
        <v>162</v>
      </c>
      <c r="T15" s="1" t="s">
        <v>189</v>
      </c>
      <c r="U15" s="6" t="s">
        <v>27</v>
      </c>
      <c r="V15" s="96">
        <f t="shared" si="0"/>
        <v>321.04499999999996</v>
      </c>
      <c r="W15" s="96">
        <f t="shared" si="1"/>
        <v>358.815</v>
      </c>
      <c r="X15" s="96">
        <v>377.7</v>
      </c>
      <c r="Y15" s="6">
        <v>14</v>
      </c>
      <c r="Z15" s="7" t="s">
        <v>59</v>
      </c>
      <c r="AA15" s="5">
        <v>5009820</v>
      </c>
    </row>
    <row r="16" spans="2:32" ht="18.5">
      <c r="H16" s="37">
        <f>H10</f>
        <v>0</v>
      </c>
      <c r="I16" s="72">
        <f>I10</f>
        <v>0</v>
      </c>
      <c r="J16" s="34"/>
      <c r="K16" s="38">
        <f>K10+K13</f>
        <v>0</v>
      </c>
      <c r="L16" s="56">
        <f>L10+L13</f>
        <v>0</v>
      </c>
      <c r="R16" s="92">
        <f>ROUNDDOWN(IF(C4=3,I16/3,IF(C4=2,I16/2,I16)),0)</f>
        <v>0</v>
      </c>
      <c r="S16" s="39">
        <f>IF(C4=3,L16/3,IF(C4=2,L16/2,L16))</f>
        <v>0</v>
      </c>
      <c r="T16" s="1" t="s">
        <v>190</v>
      </c>
      <c r="U16" s="6" t="s">
        <v>70</v>
      </c>
      <c r="V16" s="96">
        <f t="shared" si="0"/>
        <v>321.04499999999996</v>
      </c>
      <c r="W16" s="96">
        <f t="shared" si="1"/>
        <v>358.815</v>
      </c>
      <c r="X16" s="96">
        <v>377.7</v>
      </c>
      <c r="Y16" s="6">
        <v>14</v>
      </c>
      <c r="Z16" s="7" t="s">
        <v>74</v>
      </c>
      <c r="AA16" s="5">
        <v>5009822</v>
      </c>
    </row>
    <row r="17" spans="2:27" ht="5.25" customHeight="1">
      <c r="H17" s="51"/>
      <c r="I17" s="73"/>
      <c r="J17" s="34"/>
      <c r="K17" s="57"/>
      <c r="L17" s="69"/>
      <c r="R17" s="93"/>
      <c r="S17" s="58"/>
      <c r="T17" s="1" t="s">
        <v>191</v>
      </c>
      <c r="U17" s="6" t="s">
        <v>71</v>
      </c>
      <c r="V17" s="96">
        <f t="shared" si="0"/>
        <v>288.94900000000001</v>
      </c>
      <c r="W17" s="96">
        <f t="shared" si="1"/>
        <v>322.94299999999998</v>
      </c>
      <c r="X17" s="96">
        <v>339.94</v>
      </c>
      <c r="Y17" s="6">
        <v>14</v>
      </c>
      <c r="Z17" s="7" t="s">
        <v>75</v>
      </c>
      <c r="AA17" s="5">
        <v>5009823</v>
      </c>
    </row>
    <row r="18" spans="2:27" ht="31">
      <c r="B18" s="12" t="s">
        <v>244</v>
      </c>
      <c r="H18" s="79" t="s">
        <v>253</v>
      </c>
      <c r="I18" s="118" t="s">
        <v>252</v>
      </c>
      <c r="J18" s="34"/>
      <c r="K18" s="84" t="s">
        <v>254</v>
      </c>
      <c r="L18" s="119" t="s">
        <v>252</v>
      </c>
      <c r="R18" s="94" t="s">
        <v>90</v>
      </c>
      <c r="S18" s="56" t="s">
        <v>90</v>
      </c>
      <c r="T18" s="1" t="s">
        <v>192</v>
      </c>
      <c r="U18" s="6" t="s">
        <v>72</v>
      </c>
      <c r="V18" s="96">
        <f t="shared" si="0"/>
        <v>361.16499999999996</v>
      </c>
      <c r="W18" s="96">
        <f t="shared" si="1"/>
        <v>403.65499999999997</v>
      </c>
      <c r="X18" s="96">
        <v>424.9</v>
      </c>
      <c r="Y18" s="6">
        <v>14</v>
      </c>
      <c r="Z18" s="7" t="s">
        <v>76</v>
      </c>
      <c r="AA18" s="5">
        <v>5009824</v>
      </c>
    </row>
    <row r="19" spans="2:27" ht="19" thickBot="1">
      <c r="B19" s="13"/>
      <c r="C19" s="14" t="s">
        <v>245</v>
      </c>
      <c r="H19" s="40">
        <f>IF(C3="SKP1",I20*0.15,IF(C3="SKP2",I20*0.05,I20*0))</f>
        <v>0</v>
      </c>
      <c r="I19" s="116">
        <f>H10*F10</f>
        <v>0</v>
      </c>
      <c r="J19" s="34"/>
      <c r="K19" s="41">
        <f>IF(C3="SKP1",L20*0.15,IF(C3="SKP2",L20*0.05,L20*0))</f>
        <v>0</v>
      </c>
      <c r="L19" s="117">
        <f>(K10*F10)+(K13*F13)</f>
        <v>0</v>
      </c>
      <c r="R19" s="95" t="s">
        <v>90</v>
      </c>
      <c r="S19" s="42" t="s">
        <v>90</v>
      </c>
      <c r="T19" s="1" t="s">
        <v>193</v>
      </c>
      <c r="U19" s="6" t="s">
        <v>73</v>
      </c>
      <c r="V19" s="96">
        <f t="shared" si="0"/>
        <v>361.16499999999996</v>
      </c>
      <c r="W19" s="96">
        <f t="shared" si="1"/>
        <v>403.65499999999997</v>
      </c>
      <c r="X19" s="96">
        <v>424.9</v>
      </c>
      <c r="Y19" s="6">
        <v>14</v>
      </c>
      <c r="Z19" s="7" t="s">
        <v>77</v>
      </c>
      <c r="AA19" s="5">
        <v>5009848</v>
      </c>
    </row>
    <row r="20" spans="2:27" ht="20.25" customHeight="1" thickTop="1">
      <c r="B20" s="15"/>
      <c r="C20" s="16" t="s">
        <v>154</v>
      </c>
      <c r="D20" s="22"/>
      <c r="I20" s="102">
        <f>H10*F11</f>
        <v>0</v>
      </c>
      <c r="L20" s="102">
        <f>(K10*F11)+(K13*F14)</f>
        <v>0</v>
      </c>
      <c r="T20" s="1" t="s">
        <v>235</v>
      </c>
      <c r="U20" s="6" t="s">
        <v>238</v>
      </c>
      <c r="V20" s="96">
        <f t="shared" si="0"/>
        <v>288.94900000000001</v>
      </c>
      <c r="W20" s="96">
        <f t="shared" si="1"/>
        <v>322.94299999999998</v>
      </c>
      <c r="X20" s="96">
        <v>339.94</v>
      </c>
      <c r="Y20" s="6">
        <v>14</v>
      </c>
      <c r="Z20" s="7" t="s">
        <v>90</v>
      </c>
      <c r="AA20" s="5">
        <v>5009869</v>
      </c>
    </row>
    <row r="21" spans="2:27" ht="18.75" customHeight="1">
      <c r="B21" s="17"/>
      <c r="C21" s="18" t="s">
        <v>155</v>
      </c>
      <c r="D21" s="22"/>
      <c r="T21" s="1" t="s">
        <v>236</v>
      </c>
      <c r="U21" s="6" t="s">
        <v>239</v>
      </c>
      <c r="V21" s="96">
        <f t="shared" si="0"/>
        <v>372.08749999999998</v>
      </c>
      <c r="W21" s="96">
        <f t="shared" si="1"/>
        <v>415.86249999999995</v>
      </c>
      <c r="X21" s="96">
        <v>437.75</v>
      </c>
      <c r="Y21" s="6">
        <v>14</v>
      </c>
      <c r="Z21" s="7" t="s">
        <v>90</v>
      </c>
      <c r="AA21" s="5">
        <v>5009871</v>
      </c>
    </row>
    <row r="22" spans="2:27" ht="18" customHeight="1">
      <c r="B22" s="19"/>
      <c r="C22" s="20" t="s">
        <v>255</v>
      </c>
      <c r="K22" s="22"/>
      <c r="T22" s="1" t="s">
        <v>237</v>
      </c>
      <c r="U22" s="6" t="s">
        <v>240</v>
      </c>
      <c r="V22" s="96">
        <f t="shared" si="0"/>
        <v>405.16950000000003</v>
      </c>
      <c r="W22" s="96">
        <f t="shared" si="1"/>
        <v>452.8365</v>
      </c>
      <c r="X22" s="96">
        <v>476.67</v>
      </c>
      <c r="Y22" s="6">
        <v>14</v>
      </c>
      <c r="Z22" s="7" t="s">
        <v>90</v>
      </c>
      <c r="AA22" s="5">
        <v>5009872</v>
      </c>
    </row>
    <row r="23" spans="2:27" ht="16.5" customHeight="1">
      <c r="B23" s="106"/>
      <c r="C23" s="107" t="s">
        <v>246</v>
      </c>
      <c r="H23" s="12"/>
      <c r="K23" s="46"/>
      <c r="T23" s="1" t="s">
        <v>176</v>
      </c>
      <c r="U23" s="6" t="s">
        <v>78</v>
      </c>
      <c r="V23" s="96">
        <f t="shared" ref="V23:V56" si="2">X23*0.85</f>
        <v>180.59100000000001</v>
      </c>
      <c r="W23" s="96">
        <f t="shared" ref="W23:W56" si="3">X23*0.95</f>
        <v>201.83699999999999</v>
      </c>
      <c r="X23" s="96">
        <v>212.46</v>
      </c>
      <c r="Y23" s="6">
        <v>8</v>
      </c>
      <c r="Z23" s="7" t="s">
        <v>82</v>
      </c>
      <c r="AA23" s="5">
        <v>5009879</v>
      </c>
    </row>
    <row r="24" spans="2:27" ht="17.25" customHeight="1">
      <c r="B24" s="108"/>
      <c r="C24" s="109" t="s">
        <v>246</v>
      </c>
      <c r="K24" s="46"/>
      <c r="T24" s="1" t="s">
        <v>177</v>
      </c>
      <c r="U24" s="6" t="s">
        <v>79</v>
      </c>
      <c r="V24" s="96">
        <f t="shared" si="2"/>
        <v>165.94549999999998</v>
      </c>
      <c r="W24" s="96">
        <f t="shared" si="3"/>
        <v>185.46849999999998</v>
      </c>
      <c r="X24" s="96">
        <v>195.23</v>
      </c>
      <c r="Y24" s="6">
        <v>7</v>
      </c>
      <c r="Z24" s="7" t="s">
        <v>84</v>
      </c>
      <c r="AA24" s="5">
        <v>5009880</v>
      </c>
    </row>
    <row r="25" spans="2:27">
      <c r="K25" s="46"/>
      <c r="T25" s="1" t="s">
        <v>178</v>
      </c>
      <c r="U25" s="6" t="s">
        <v>80</v>
      </c>
      <c r="V25" s="96">
        <f t="shared" si="2"/>
        <v>192.62700000000001</v>
      </c>
      <c r="W25" s="96">
        <f t="shared" si="3"/>
        <v>215.28899999999999</v>
      </c>
      <c r="X25" s="96">
        <v>226.62</v>
      </c>
      <c r="Y25" s="6">
        <v>8</v>
      </c>
      <c r="Z25" s="7" t="s">
        <v>85</v>
      </c>
      <c r="AA25" s="5">
        <v>5009881</v>
      </c>
    </row>
    <row r="26" spans="2:27">
      <c r="G26" s="21"/>
      <c r="T26" s="1" t="s">
        <v>179</v>
      </c>
      <c r="U26" s="6" t="s">
        <v>81</v>
      </c>
      <c r="V26" s="96">
        <f t="shared" si="2"/>
        <v>180.59100000000001</v>
      </c>
      <c r="W26" s="96">
        <f t="shared" si="3"/>
        <v>201.83699999999999</v>
      </c>
      <c r="X26" s="96">
        <v>212.46</v>
      </c>
      <c r="Y26" s="6">
        <v>7</v>
      </c>
      <c r="Z26" s="7" t="s">
        <v>86</v>
      </c>
      <c r="AA26" s="5">
        <v>5009882</v>
      </c>
    </row>
    <row r="27" spans="2:27">
      <c r="T27" s="1" t="s">
        <v>231</v>
      </c>
      <c r="U27" s="6" t="s">
        <v>233</v>
      </c>
      <c r="V27" s="96">
        <f t="shared" si="2"/>
        <v>180.59100000000001</v>
      </c>
      <c r="W27" s="96">
        <f t="shared" si="3"/>
        <v>201.83699999999999</v>
      </c>
      <c r="X27" s="96">
        <v>212.46</v>
      </c>
      <c r="Y27" s="6">
        <v>8</v>
      </c>
      <c r="Z27" s="7" t="s">
        <v>90</v>
      </c>
      <c r="AA27" s="5">
        <v>5009873</v>
      </c>
    </row>
    <row r="28" spans="2:27">
      <c r="T28" s="1" t="s">
        <v>232</v>
      </c>
      <c r="U28" s="6" t="s">
        <v>234</v>
      </c>
      <c r="V28" s="96">
        <f t="shared" si="2"/>
        <v>165.94549999999998</v>
      </c>
      <c r="W28" s="96">
        <f t="shared" si="3"/>
        <v>185.46849999999998</v>
      </c>
      <c r="X28" s="96">
        <v>195.23</v>
      </c>
      <c r="Y28" s="6">
        <v>7</v>
      </c>
      <c r="Z28" s="7" t="s">
        <v>90</v>
      </c>
      <c r="AA28" s="5">
        <v>5009874</v>
      </c>
    </row>
    <row r="29" spans="2:27">
      <c r="B29" s="22"/>
      <c r="T29" s="1" t="s">
        <v>180</v>
      </c>
      <c r="U29" s="6" t="s">
        <v>87</v>
      </c>
      <c r="V29" s="96">
        <f t="shared" si="2"/>
        <v>192.62700000000001</v>
      </c>
      <c r="W29" s="96">
        <f t="shared" si="3"/>
        <v>215.28899999999999</v>
      </c>
      <c r="X29" s="96">
        <v>226.62</v>
      </c>
      <c r="Y29" s="6">
        <v>8</v>
      </c>
      <c r="Z29" s="7" t="s">
        <v>88</v>
      </c>
      <c r="AA29" s="5">
        <v>5009877</v>
      </c>
    </row>
    <row r="30" spans="2:27">
      <c r="T30" s="1" t="s">
        <v>181</v>
      </c>
      <c r="U30" s="6" t="s">
        <v>89</v>
      </c>
      <c r="V30" s="96">
        <f t="shared" si="2"/>
        <v>169.96600000000001</v>
      </c>
      <c r="W30" s="96">
        <f t="shared" si="3"/>
        <v>189.96199999999999</v>
      </c>
      <c r="X30" s="96">
        <v>199.96</v>
      </c>
      <c r="Y30" s="6">
        <v>7</v>
      </c>
      <c r="Z30" s="7" t="s">
        <v>83</v>
      </c>
      <c r="AA30" s="5">
        <v>5009878</v>
      </c>
    </row>
    <row r="31" spans="2:27">
      <c r="T31" s="1" t="s">
        <v>194</v>
      </c>
      <c r="U31" s="6" t="s">
        <v>139</v>
      </c>
      <c r="V31" s="96">
        <f t="shared" si="2"/>
        <v>412.77699999999999</v>
      </c>
      <c r="W31" s="96">
        <f t="shared" si="3"/>
        <v>461.339</v>
      </c>
      <c r="X31" s="96">
        <v>485.62</v>
      </c>
      <c r="Y31" s="6">
        <v>30</v>
      </c>
      <c r="Z31" s="7" t="s">
        <v>140</v>
      </c>
      <c r="AA31" s="5">
        <v>5009826</v>
      </c>
    </row>
    <row r="32" spans="2:27">
      <c r="T32" s="1" t="s">
        <v>195</v>
      </c>
      <c r="U32" s="6" t="s">
        <v>0</v>
      </c>
      <c r="V32" s="96">
        <f t="shared" si="2"/>
        <v>412.77699999999999</v>
      </c>
      <c r="W32" s="96">
        <f t="shared" si="3"/>
        <v>461.339</v>
      </c>
      <c r="X32" s="96">
        <v>485.62</v>
      </c>
      <c r="Y32" s="6">
        <v>30</v>
      </c>
      <c r="Z32" s="7" t="s">
        <v>32</v>
      </c>
      <c r="AA32" s="5">
        <v>5009827</v>
      </c>
    </row>
    <row r="33" spans="20:27">
      <c r="T33" s="1" t="s">
        <v>196</v>
      </c>
      <c r="U33" s="6" t="s">
        <v>1</v>
      </c>
      <c r="V33" s="96">
        <f t="shared" si="2"/>
        <v>412.77699999999999</v>
      </c>
      <c r="W33" s="96">
        <f t="shared" si="3"/>
        <v>461.339</v>
      </c>
      <c r="X33" s="96">
        <v>485.62</v>
      </c>
      <c r="Y33" s="6">
        <v>30</v>
      </c>
      <c r="Z33" s="7" t="s">
        <v>33</v>
      </c>
      <c r="AA33" s="5">
        <v>5009828</v>
      </c>
    </row>
    <row r="34" spans="20:27">
      <c r="T34" s="1" t="s">
        <v>197</v>
      </c>
      <c r="U34" s="6" t="s">
        <v>2</v>
      </c>
      <c r="V34" s="96">
        <f t="shared" si="2"/>
        <v>222.25800000000001</v>
      </c>
      <c r="W34" s="96">
        <f t="shared" si="3"/>
        <v>248.40600000000001</v>
      </c>
      <c r="X34" s="96">
        <v>261.48</v>
      </c>
      <c r="Y34" s="6">
        <v>14</v>
      </c>
      <c r="Z34" s="7" t="s">
        <v>34</v>
      </c>
      <c r="AA34" s="5">
        <v>5009861</v>
      </c>
    </row>
    <row r="35" spans="20:27">
      <c r="T35" s="1" t="s">
        <v>198</v>
      </c>
      <c r="U35" s="6" t="s">
        <v>60</v>
      </c>
      <c r="V35" s="96">
        <f t="shared" si="2"/>
        <v>361.16499999999996</v>
      </c>
      <c r="W35" s="96">
        <f t="shared" si="3"/>
        <v>403.65499999999997</v>
      </c>
      <c r="X35" s="96">
        <v>424.9</v>
      </c>
      <c r="Y35" s="6">
        <v>26</v>
      </c>
      <c r="Z35" s="7" t="s">
        <v>61</v>
      </c>
      <c r="AA35" s="5">
        <v>5009829</v>
      </c>
    </row>
    <row r="36" spans="20:27">
      <c r="T36" s="1" t="s">
        <v>199</v>
      </c>
      <c r="U36" s="6" t="s">
        <v>3</v>
      </c>
      <c r="V36" s="96">
        <f t="shared" si="2"/>
        <v>361.16499999999996</v>
      </c>
      <c r="W36" s="96">
        <f t="shared" si="3"/>
        <v>403.65499999999997</v>
      </c>
      <c r="X36" s="96">
        <v>424.9</v>
      </c>
      <c r="Y36" s="6">
        <v>26</v>
      </c>
      <c r="Z36" s="7" t="s">
        <v>35</v>
      </c>
      <c r="AA36" s="5">
        <v>5009830</v>
      </c>
    </row>
    <row r="37" spans="20:27">
      <c r="T37" s="1" t="s">
        <v>200</v>
      </c>
      <c r="U37" s="6" t="s">
        <v>4</v>
      </c>
      <c r="V37" s="96">
        <f t="shared" si="2"/>
        <v>361.16499999999996</v>
      </c>
      <c r="W37" s="96">
        <f t="shared" si="3"/>
        <v>403.65499999999997</v>
      </c>
      <c r="X37" s="96">
        <v>424.9</v>
      </c>
      <c r="Y37" s="6">
        <v>24</v>
      </c>
      <c r="Z37" s="7" t="s">
        <v>36</v>
      </c>
      <c r="AA37" s="5">
        <v>5009831</v>
      </c>
    </row>
    <row r="38" spans="20:27">
      <c r="T38" s="1" t="s">
        <v>201</v>
      </c>
      <c r="U38" s="6" t="s">
        <v>5</v>
      </c>
      <c r="V38" s="96">
        <f t="shared" si="2"/>
        <v>288.94900000000001</v>
      </c>
      <c r="W38" s="96">
        <f t="shared" si="3"/>
        <v>322.94299999999998</v>
      </c>
      <c r="X38" s="96">
        <v>339.94</v>
      </c>
      <c r="Y38" s="6">
        <v>14</v>
      </c>
      <c r="Z38" s="7" t="s">
        <v>37</v>
      </c>
      <c r="AA38" s="5">
        <v>5009862</v>
      </c>
    </row>
    <row r="39" spans="20:27">
      <c r="T39" s="1" t="s">
        <v>202</v>
      </c>
      <c r="U39" s="6" t="s">
        <v>62</v>
      </c>
      <c r="V39" s="96">
        <f t="shared" si="2"/>
        <v>412.77699999999999</v>
      </c>
      <c r="W39" s="96">
        <f t="shared" si="3"/>
        <v>461.339</v>
      </c>
      <c r="X39" s="96">
        <v>485.62</v>
      </c>
      <c r="Y39" s="6">
        <v>26</v>
      </c>
      <c r="Z39" s="7" t="s">
        <v>63</v>
      </c>
      <c r="AA39" s="5">
        <v>5009863</v>
      </c>
    </row>
    <row r="40" spans="20:27">
      <c r="T40" s="1" t="s">
        <v>203</v>
      </c>
      <c r="U40" s="6" t="s">
        <v>6</v>
      </c>
      <c r="V40" s="96">
        <f t="shared" si="2"/>
        <v>412.77699999999999</v>
      </c>
      <c r="W40" s="96">
        <f t="shared" si="3"/>
        <v>461.339</v>
      </c>
      <c r="X40" s="96">
        <v>485.62</v>
      </c>
      <c r="Y40" s="6">
        <v>26</v>
      </c>
      <c r="Z40" s="7" t="s">
        <v>38</v>
      </c>
      <c r="AA40" s="5">
        <v>5009865</v>
      </c>
    </row>
    <row r="41" spans="20:27">
      <c r="T41" s="1" t="s">
        <v>204</v>
      </c>
      <c r="U41" s="6" t="s">
        <v>7</v>
      </c>
      <c r="V41" s="96">
        <f t="shared" si="2"/>
        <v>412.77699999999999</v>
      </c>
      <c r="W41" s="96">
        <f t="shared" si="3"/>
        <v>461.339</v>
      </c>
      <c r="X41" s="96">
        <v>485.62</v>
      </c>
      <c r="Y41" s="6">
        <v>24</v>
      </c>
      <c r="Z41" s="7" t="s">
        <v>39</v>
      </c>
      <c r="AA41" s="5">
        <v>5009866</v>
      </c>
    </row>
    <row r="42" spans="20:27">
      <c r="T42" s="1" t="s">
        <v>205</v>
      </c>
      <c r="U42" s="6" t="s">
        <v>8</v>
      </c>
      <c r="V42" s="96">
        <f t="shared" si="2"/>
        <v>321.04499999999996</v>
      </c>
      <c r="W42" s="96">
        <f t="shared" si="3"/>
        <v>358.815</v>
      </c>
      <c r="X42" s="96">
        <v>377.7</v>
      </c>
      <c r="Y42" s="6">
        <v>14</v>
      </c>
      <c r="Z42" s="7" t="s">
        <v>40</v>
      </c>
      <c r="AA42" s="5">
        <v>5009867</v>
      </c>
    </row>
    <row r="43" spans="20:27">
      <c r="T43" s="1" t="s">
        <v>206</v>
      </c>
      <c r="U43" s="6" t="s">
        <v>9</v>
      </c>
      <c r="V43" s="96">
        <f t="shared" si="2"/>
        <v>338.38499999999999</v>
      </c>
      <c r="W43" s="96">
        <f t="shared" si="3"/>
        <v>378.19499999999999</v>
      </c>
      <c r="X43" s="96">
        <v>398.1</v>
      </c>
      <c r="Y43" s="6">
        <v>30</v>
      </c>
      <c r="Z43" s="7" t="s">
        <v>41</v>
      </c>
      <c r="AA43" s="5">
        <v>5009833</v>
      </c>
    </row>
    <row r="44" spans="20:27">
      <c r="T44" s="1" t="s">
        <v>207</v>
      </c>
      <c r="U44" s="6" t="s">
        <v>10</v>
      </c>
      <c r="V44" s="96">
        <f t="shared" si="2"/>
        <v>361.16499999999996</v>
      </c>
      <c r="W44" s="96">
        <f t="shared" si="3"/>
        <v>403.65499999999997</v>
      </c>
      <c r="X44" s="96">
        <v>424.9</v>
      </c>
      <c r="Y44" s="6">
        <v>30</v>
      </c>
      <c r="Z44" s="7" t="s">
        <v>42</v>
      </c>
      <c r="AA44" s="5">
        <v>5009805</v>
      </c>
    </row>
    <row r="45" spans="20:27">
      <c r="T45" s="1" t="s">
        <v>208</v>
      </c>
      <c r="U45" s="6" t="s">
        <v>11</v>
      </c>
      <c r="V45" s="96">
        <f t="shared" si="2"/>
        <v>361.16499999999996</v>
      </c>
      <c r="W45" s="96">
        <f t="shared" si="3"/>
        <v>403.65499999999997</v>
      </c>
      <c r="X45" s="96">
        <v>424.9</v>
      </c>
      <c r="Y45" s="6">
        <v>30</v>
      </c>
      <c r="Z45" s="7" t="s">
        <v>43</v>
      </c>
      <c r="AA45" s="5">
        <v>5009806</v>
      </c>
    </row>
    <row r="46" spans="20:27">
      <c r="T46" s="1" t="s">
        <v>209</v>
      </c>
      <c r="U46" s="6" t="s">
        <v>12</v>
      </c>
      <c r="V46" s="96">
        <f t="shared" si="2"/>
        <v>405.35649999999998</v>
      </c>
      <c r="W46" s="96">
        <f t="shared" si="3"/>
        <v>453.04549999999995</v>
      </c>
      <c r="X46" s="96">
        <v>476.89</v>
      </c>
      <c r="Y46" s="6">
        <v>30</v>
      </c>
      <c r="Z46" s="7" t="s">
        <v>44</v>
      </c>
      <c r="AA46" s="5">
        <v>5009807</v>
      </c>
    </row>
    <row r="47" spans="20:27">
      <c r="T47" s="1" t="s">
        <v>210</v>
      </c>
      <c r="U47" s="6" t="s">
        <v>13</v>
      </c>
      <c r="V47" s="96">
        <f t="shared" si="2"/>
        <v>222.25800000000001</v>
      </c>
      <c r="W47" s="96">
        <f t="shared" si="3"/>
        <v>248.40600000000001</v>
      </c>
      <c r="X47" s="96">
        <v>261.48</v>
      </c>
      <c r="Y47" s="6">
        <v>14</v>
      </c>
      <c r="Z47" s="7" t="s">
        <v>45</v>
      </c>
      <c r="AA47" s="5">
        <v>5009843</v>
      </c>
    </row>
    <row r="48" spans="20:27">
      <c r="T48" s="1" t="s">
        <v>211</v>
      </c>
      <c r="U48" s="6" t="s">
        <v>14</v>
      </c>
      <c r="V48" s="96">
        <f t="shared" si="2"/>
        <v>361.16499999999996</v>
      </c>
      <c r="W48" s="96">
        <f t="shared" si="3"/>
        <v>403.65499999999997</v>
      </c>
      <c r="X48" s="96">
        <v>424.9</v>
      </c>
      <c r="Y48" s="6">
        <v>30</v>
      </c>
      <c r="Z48" s="7" t="s">
        <v>46</v>
      </c>
      <c r="AA48" s="5">
        <v>5009808</v>
      </c>
    </row>
    <row r="49" spans="20:27">
      <c r="T49" s="1" t="s">
        <v>212</v>
      </c>
      <c r="U49" s="6" t="s">
        <v>15</v>
      </c>
      <c r="V49" s="96">
        <f t="shared" si="2"/>
        <v>412.77699999999999</v>
      </c>
      <c r="W49" s="96">
        <f t="shared" si="3"/>
        <v>461.339</v>
      </c>
      <c r="X49" s="96">
        <v>485.62</v>
      </c>
      <c r="Y49" s="6">
        <v>30</v>
      </c>
      <c r="Z49" s="7" t="s">
        <v>47</v>
      </c>
      <c r="AA49" s="5">
        <v>5009809</v>
      </c>
    </row>
    <row r="50" spans="20:27">
      <c r="T50" s="1" t="s">
        <v>213</v>
      </c>
      <c r="U50" s="6" t="s">
        <v>16</v>
      </c>
      <c r="V50" s="96">
        <f t="shared" si="2"/>
        <v>481.57599999999996</v>
      </c>
      <c r="W50" s="96">
        <f t="shared" si="3"/>
        <v>538.23199999999997</v>
      </c>
      <c r="X50" s="96">
        <v>566.55999999999995</v>
      </c>
      <c r="Y50" s="6">
        <v>30</v>
      </c>
      <c r="Z50" s="7" t="s">
        <v>48</v>
      </c>
      <c r="AA50" s="5">
        <v>5009810</v>
      </c>
    </row>
    <row r="51" spans="20:27">
      <c r="T51" s="1" t="s">
        <v>214</v>
      </c>
      <c r="U51" s="6" t="s">
        <v>17</v>
      </c>
      <c r="V51" s="96">
        <f t="shared" si="2"/>
        <v>288.94900000000001</v>
      </c>
      <c r="W51" s="96">
        <f t="shared" si="3"/>
        <v>322.94299999999998</v>
      </c>
      <c r="X51" s="96">
        <v>339.94</v>
      </c>
      <c r="Y51" s="6">
        <v>14</v>
      </c>
      <c r="Z51" s="7" t="s">
        <v>49</v>
      </c>
      <c r="AA51" s="5">
        <v>5009844</v>
      </c>
    </row>
    <row r="52" spans="20:27">
      <c r="T52" s="1" t="s">
        <v>215</v>
      </c>
      <c r="U52" s="6" t="s">
        <v>18</v>
      </c>
      <c r="V52" s="96">
        <f t="shared" si="2"/>
        <v>222.25800000000001</v>
      </c>
      <c r="W52" s="96">
        <f t="shared" si="3"/>
        <v>248.40600000000001</v>
      </c>
      <c r="X52" s="96">
        <v>261.48</v>
      </c>
      <c r="Y52" s="6">
        <v>14</v>
      </c>
      <c r="Z52" s="7" t="s">
        <v>50</v>
      </c>
      <c r="AA52" s="5">
        <v>5009845</v>
      </c>
    </row>
    <row r="53" spans="20:27">
      <c r="T53" s="1" t="s">
        <v>216</v>
      </c>
      <c r="U53" s="6" t="s">
        <v>19</v>
      </c>
      <c r="V53" s="96">
        <f t="shared" si="2"/>
        <v>240.77949999999998</v>
      </c>
      <c r="W53" s="96">
        <f t="shared" si="3"/>
        <v>269.10649999999998</v>
      </c>
      <c r="X53" s="96">
        <v>283.27</v>
      </c>
      <c r="Y53" s="6">
        <v>14</v>
      </c>
      <c r="Z53" s="7" t="s">
        <v>51</v>
      </c>
      <c r="AA53" s="5">
        <v>5009846</v>
      </c>
    </row>
    <row r="54" spans="20:27">
      <c r="T54" s="1" t="s">
        <v>217</v>
      </c>
      <c r="U54" s="6" t="s">
        <v>64</v>
      </c>
      <c r="V54" s="96">
        <f t="shared" si="2"/>
        <v>321.04499999999996</v>
      </c>
      <c r="W54" s="96">
        <f t="shared" si="3"/>
        <v>358.815</v>
      </c>
      <c r="X54" s="96">
        <v>377.7</v>
      </c>
      <c r="Y54" s="6">
        <v>14</v>
      </c>
      <c r="Z54" s="7" t="s">
        <v>65</v>
      </c>
      <c r="AA54" s="5">
        <v>5009847</v>
      </c>
    </row>
    <row r="55" spans="20:27">
      <c r="T55" s="1" t="s">
        <v>218</v>
      </c>
      <c r="U55" s="6" t="s">
        <v>66</v>
      </c>
      <c r="V55" s="96">
        <f t="shared" si="2"/>
        <v>262.67549999999994</v>
      </c>
      <c r="W55" s="96">
        <f t="shared" si="3"/>
        <v>293.57849999999996</v>
      </c>
      <c r="X55" s="96">
        <v>309.02999999999997</v>
      </c>
      <c r="Y55" s="6">
        <v>14</v>
      </c>
      <c r="Z55" s="7" t="s">
        <v>68</v>
      </c>
      <c r="AA55" s="5">
        <v>5009859</v>
      </c>
    </row>
    <row r="56" spans="20:27">
      <c r="T56" s="1" t="s">
        <v>219</v>
      </c>
      <c r="U56" s="6" t="s">
        <v>67</v>
      </c>
      <c r="V56" s="96">
        <f t="shared" si="2"/>
        <v>288.94900000000001</v>
      </c>
      <c r="W56" s="96">
        <f t="shared" si="3"/>
        <v>322.94299999999998</v>
      </c>
      <c r="X56" s="96">
        <v>339.94</v>
      </c>
      <c r="Y56" s="6">
        <v>14</v>
      </c>
      <c r="Z56" s="7" t="s">
        <v>69</v>
      </c>
      <c r="AA56" s="5">
        <v>5009860</v>
      </c>
    </row>
    <row r="57" spans="20:27">
      <c r="T57" s="103" t="s">
        <v>164</v>
      </c>
      <c r="U57" s="97" t="s">
        <v>92</v>
      </c>
      <c r="V57" s="96">
        <f t="shared" ref="V57:V70" si="4">X57*0.85</f>
        <v>94.315999999999988</v>
      </c>
      <c r="W57" s="96">
        <f t="shared" ref="W57:W70" si="5">X57*0.95</f>
        <v>105.41199999999999</v>
      </c>
      <c r="X57" s="96">
        <v>110.96</v>
      </c>
      <c r="Y57" s="97">
        <v>28</v>
      </c>
      <c r="Z57" s="75" t="s">
        <v>90</v>
      </c>
      <c r="AA57" s="99">
        <v>5009781</v>
      </c>
    </row>
    <row r="58" spans="20:27">
      <c r="T58" s="74" t="s">
        <v>165</v>
      </c>
      <c r="U58" s="97" t="s">
        <v>91</v>
      </c>
      <c r="V58" s="96">
        <f t="shared" si="4"/>
        <v>65.645499999999998</v>
      </c>
      <c r="W58" s="96">
        <f t="shared" si="5"/>
        <v>73.368499999999997</v>
      </c>
      <c r="X58" s="96">
        <v>77.23</v>
      </c>
      <c r="Y58" s="97">
        <v>14</v>
      </c>
      <c r="Z58" s="98" t="s">
        <v>98</v>
      </c>
      <c r="AA58" s="99">
        <v>5009814</v>
      </c>
    </row>
    <row r="59" spans="20:27">
      <c r="T59" s="74" t="s">
        <v>166</v>
      </c>
      <c r="U59" s="97" t="s">
        <v>93</v>
      </c>
      <c r="V59" s="96">
        <f t="shared" si="4"/>
        <v>69.172999999999988</v>
      </c>
      <c r="W59" s="96">
        <f t="shared" si="5"/>
        <v>77.310999999999993</v>
      </c>
      <c r="X59" s="96">
        <v>81.38</v>
      </c>
      <c r="Y59" s="97">
        <v>14</v>
      </c>
      <c r="Z59" s="98" t="s">
        <v>99</v>
      </c>
      <c r="AA59" s="99">
        <v>5009787</v>
      </c>
    </row>
    <row r="60" spans="20:27">
      <c r="T60" s="74" t="s">
        <v>167</v>
      </c>
      <c r="U60" s="97" t="s">
        <v>94</v>
      </c>
      <c r="V60" s="96">
        <f t="shared" si="4"/>
        <v>65.645499999999998</v>
      </c>
      <c r="W60" s="96">
        <f t="shared" si="5"/>
        <v>73.368499999999997</v>
      </c>
      <c r="X60" s="96">
        <v>77.23</v>
      </c>
      <c r="Y60" s="97">
        <v>14</v>
      </c>
      <c r="Z60" s="98" t="s">
        <v>100</v>
      </c>
      <c r="AA60" s="99">
        <v>5009788</v>
      </c>
    </row>
    <row r="61" spans="20:27">
      <c r="T61" s="74" t="s">
        <v>168</v>
      </c>
      <c r="U61" s="97" t="s">
        <v>95</v>
      </c>
      <c r="V61" s="96">
        <f t="shared" si="4"/>
        <v>78.795000000000002</v>
      </c>
      <c r="W61" s="96">
        <f t="shared" si="5"/>
        <v>88.064999999999998</v>
      </c>
      <c r="X61" s="96">
        <v>92.7</v>
      </c>
      <c r="Y61" s="97">
        <v>14</v>
      </c>
      <c r="Z61" s="98" t="s">
        <v>102</v>
      </c>
      <c r="AA61" s="99">
        <v>5009789</v>
      </c>
    </row>
    <row r="62" spans="20:27">
      <c r="T62" s="74" t="s">
        <v>169</v>
      </c>
      <c r="U62" s="97" t="s">
        <v>96</v>
      </c>
      <c r="V62" s="96">
        <f t="shared" si="4"/>
        <v>95.625</v>
      </c>
      <c r="W62" s="96">
        <f t="shared" si="5"/>
        <v>106.875</v>
      </c>
      <c r="X62" s="96">
        <v>112.5</v>
      </c>
      <c r="Y62" s="97">
        <v>14</v>
      </c>
      <c r="Z62" s="98" t="s">
        <v>101</v>
      </c>
      <c r="AA62" s="99">
        <v>5009851</v>
      </c>
    </row>
    <row r="63" spans="20:27">
      <c r="T63" s="74" t="s">
        <v>170</v>
      </c>
      <c r="U63" s="97" t="s">
        <v>97</v>
      </c>
      <c r="V63" s="96">
        <f t="shared" si="4"/>
        <v>95.625</v>
      </c>
      <c r="W63" s="96">
        <f t="shared" si="5"/>
        <v>106.875</v>
      </c>
      <c r="X63" s="96">
        <v>112.5</v>
      </c>
      <c r="Y63" s="97">
        <v>14</v>
      </c>
      <c r="Z63" s="98" t="s">
        <v>103</v>
      </c>
      <c r="AA63" s="99">
        <v>5009790</v>
      </c>
    </row>
    <row r="64" spans="20:27">
      <c r="T64" s="74" t="s">
        <v>258</v>
      </c>
      <c r="U64" s="97" t="s">
        <v>260</v>
      </c>
      <c r="V64" s="96">
        <f t="shared" si="4"/>
        <v>141.01500000000001</v>
      </c>
      <c r="W64" s="96">
        <f t="shared" si="5"/>
        <v>157.60499999999999</v>
      </c>
      <c r="X64" s="96">
        <v>165.9</v>
      </c>
      <c r="Y64" s="97">
        <v>14</v>
      </c>
      <c r="Z64" s="98" t="s">
        <v>90</v>
      </c>
      <c r="AA64" s="99">
        <v>5013945</v>
      </c>
    </row>
    <row r="65" spans="20:27">
      <c r="T65" s="74" t="s">
        <v>171</v>
      </c>
      <c r="U65" s="97" t="s">
        <v>104</v>
      </c>
      <c r="V65" s="96">
        <f t="shared" si="4"/>
        <v>109.28449999999999</v>
      </c>
      <c r="W65" s="96">
        <f t="shared" si="5"/>
        <v>122.14149999999999</v>
      </c>
      <c r="X65" s="96">
        <v>128.57</v>
      </c>
      <c r="Y65" s="97">
        <v>14</v>
      </c>
      <c r="Z65" s="98" t="s">
        <v>106</v>
      </c>
      <c r="AA65" s="99">
        <v>5009811</v>
      </c>
    </row>
    <row r="66" spans="20:27">
      <c r="T66" s="74" t="s">
        <v>172</v>
      </c>
      <c r="U66" s="97" t="s">
        <v>105</v>
      </c>
      <c r="V66" s="96">
        <f t="shared" si="4"/>
        <v>109.28449999999999</v>
      </c>
      <c r="W66" s="96">
        <f t="shared" si="5"/>
        <v>122.14149999999999</v>
      </c>
      <c r="X66" s="96">
        <v>128.57</v>
      </c>
      <c r="Y66" s="97">
        <v>14</v>
      </c>
      <c r="Z66" s="98" t="s">
        <v>107</v>
      </c>
      <c r="AA66" s="99">
        <v>5009818</v>
      </c>
    </row>
    <row r="67" spans="20:27">
      <c r="T67" s="74" t="s">
        <v>259</v>
      </c>
      <c r="U67" s="97" t="s">
        <v>261</v>
      </c>
      <c r="V67" s="96">
        <f t="shared" si="4"/>
        <v>146.48050000000001</v>
      </c>
      <c r="W67" s="96">
        <f t="shared" si="5"/>
        <v>163.71350000000001</v>
      </c>
      <c r="X67" s="96">
        <v>172.33</v>
      </c>
      <c r="Y67" s="97">
        <v>14</v>
      </c>
      <c r="Z67" s="98" t="s">
        <v>90</v>
      </c>
      <c r="AA67" s="99">
        <v>5013947</v>
      </c>
    </row>
    <row r="68" spans="20:27">
      <c r="T68" s="1" t="s">
        <v>173</v>
      </c>
      <c r="U68" s="6" t="s">
        <v>108</v>
      </c>
      <c r="V68" s="96">
        <f t="shared" si="4"/>
        <v>131.32499999999999</v>
      </c>
      <c r="W68" s="96">
        <f t="shared" si="5"/>
        <v>146.77500000000001</v>
      </c>
      <c r="X68" s="96">
        <v>154.5</v>
      </c>
      <c r="Y68" s="6">
        <v>30</v>
      </c>
      <c r="Z68" s="7" t="s">
        <v>111</v>
      </c>
      <c r="AA68" s="5">
        <v>5009815</v>
      </c>
    </row>
    <row r="69" spans="20:27">
      <c r="T69" s="74" t="s">
        <v>174</v>
      </c>
      <c r="U69" s="6" t="s">
        <v>109</v>
      </c>
      <c r="V69" s="96">
        <f t="shared" si="4"/>
        <v>149.86349999999999</v>
      </c>
      <c r="W69" s="96">
        <f t="shared" si="5"/>
        <v>167.49449999999999</v>
      </c>
      <c r="X69" s="96">
        <v>176.31</v>
      </c>
      <c r="Y69" s="6">
        <v>30</v>
      </c>
      <c r="Z69" s="7" t="s">
        <v>112</v>
      </c>
      <c r="AA69" s="5">
        <v>5009816</v>
      </c>
    </row>
    <row r="70" spans="20:27">
      <c r="T70" s="1" t="s">
        <v>175</v>
      </c>
      <c r="U70" s="6" t="s">
        <v>110</v>
      </c>
      <c r="V70" s="96">
        <f t="shared" si="4"/>
        <v>191.25</v>
      </c>
      <c r="W70" s="96">
        <f t="shared" si="5"/>
        <v>213.75</v>
      </c>
      <c r="X70" s="96">
        <v>225</v>
      </c>
      <c r="Y70" s="6">
        <v>30</v>
      </c>
      <c r="Z70" s="7" t="s">
        <v>113</v>
      </c>
      <c r="AA70" s="5">
        <v>5009817</v>
      </c>
    </row>
    <row r="71" spans="20:27">
      <c r="T71" s="1" t="s">
        <v>220</v>
      </c>
      <c r="U71" s="6" t="s">
        <v>114</v>
      </c>
      <c r="V71" s="96">
        <f t="shared" ref="V71:V80" si="6">X71*0.85</f>
        <v>305.99149999999997</v>
      </c>
      <c r="W71" s="96">
        <f t="shared" ref="W71:W80" si="7">X71*0.95</f>
        <v>341.9905</v>
      </c>
      <c r="X71" s="96">
        <v>359.99</v>
      </c>
      <c r="Y71" s="6">
        <v>30</v>
      </c>
      <c r="Z71" s="7" t="s">
        <v>118</v>
      </c>
      <c r="AA71" s="5">
        <v>5009801</v>
      </c>
    </row>
    <row r="72" spans="20:27">
      <c r="T72" s="1" t="s">
        <v>221</v>
      </c>
      <c r="U72" s="6" t="s">
        <v>115</v>
      </c>
      <c r="V72" s="96">
        <f t="shared" si="6"/>
        <v>305.99149999999997</v>
      </c>
      <c r="W72" s="96">
        <f t="shared" si="7"/>
        <v>341.9905</v>
      </c>
      <c r="X72" s="96">
        <v>359.99</v>
      </c>
      <c r="Y72" s="6">
        <v>30</v>
      </c>
      <c r="Z72" s="7" t="s">
        <v>119</v>
      </c>
      <c r="AA72" s="5">
        <v>5009802</v>
      </c>
    </row>
    <row r="73" spans="20:27">
      <c r="T73" s="1" t="s">
        <v>222</v>
      </c>
      <c r="U73" s="6" t="s">
        <v>116</v>
      </c>
      <c r="V73" s="96">
        <f t="shared" si="6"/>
        <v>381.70949999999999</v>
      </c>
      <c r="W73" s="96">
        <f t="shared" si="7"/>
        <v>426.61649999999997</v>
      </c>
      <c r="X73" s="96">
        <v>449.07</v>
      </c>
      <c r="Y73" s="6">
        <v>30</v>
      </c>
      <c r="Z73" s="7" t="s">
        <v>120</v>
      </c>
      <c r="AA73" s="5">
        <v>5009803</v>
      </c>
    </row>
    <row r="74" spans="20:27">
      <c r="T74" s="1" t="s">
        <v>223</v>
      </c>
      <c r="U74" s="6" t="s">
        <v>117</v>
      </c>
      <c r="V74" s="96">
        <f t="shared" si="6"/>
        <v>381.70949999999999</v>
      </c>
      <c r="W74" s="96">
        <f t="shared" si="7"/>
        <v>426.61649999999997</v>
      </c>
      <c r="X74" s="96">
        <v>449.07</v>
      </c>
      <c r="Y74" s="6">
        <v>30</v>
      </c>
      <c r="Z74" s="7" t="s">
        <v>121</v>
      </c>
      <c r="AA74" s="5">
        <v>5009804</v>
      </c>
    </row>
    <row r="75" spans="20:27">
      <c r="T75" s="1" t="s">
        <v>224</v>
      </c>
      <c r="U75" s="6" t="s">
        <v>122</v>
      </c>
      <c r="V75" s="96">
        <f t="shared" si="6"/>
        <v>141.1</v>
      </c>
      <c r="W75" s="96">
        <f t="shared" si="7"/>
        <v>157.69999999999999</v>
      </c>
      <c r="X75" s="96">
        <v>166</v>
      </c>
      <c r="Y75" s="6">
        <v>5</v>
      </c>
      <c r="Z75" s="7" t="s">
        <v>128</v>
      </c>
      <c r="AA75" s="5">
        <v>5009837</v>
      </c>
    </row>
    <row r="76" spans="20:27">
      <c r="T76" s="1" t="s">
        <v>225</v>
      </c>
      <c r="U76" s="6" t="s">
        <v>123</v>
      </c>
      <c r="V76" s="96">
        <f t="shared" si="6"/>
        <v>140.51349999999999</v>
      </c>
      <c r="W76" s="96">
        <f t="shared" si="7"/>
        <v>157.0445</v>
      </c>
      <c r="X76" s="96">
        <v>165.31</v>
      </c>
      <c r="Y76" s="6">
        <v>5</v>
      </c>
      <c r="Z76" s="7" t="s">
        <v>129</v>
      </c>
      <c r="AA76" s="5">
        <v>5009838</v>
      </c>
    </row>
    <row r="77" spans="20:27">
      <c r="T77" s="1" t="s">
        <v>226</v>
      </c>
      <c r="U77" s="6" t="s">
        <v>124</v>
      </c>
      <c r="V77" s="96">
        <f t="shared" si="6"/>
        <v>148.75</v>
      </c>
      <c r="W77" s="96">
        <f t="shared" si="7"/>
        <v>166.25</v>
      </c>
      <c r="X77" s="96">
        <v>175</v>
      </c>
      <c r="Y77" s="6">
        <v>5</v>
      </c>
      <c r="Z77" s="7" t="s">
        <v>130</v>
      </c>
      <c r="AA77" s="5">
        <v>5009839</v>
      </c>
    </row>
    <row r="78" spans="20:27">
      <c r="T78" s="1" t="s">
        <v>227</v>
      </c>
      <c r="U78" s="6" t="s">
        <v>125</v>
      </c>
      <c r="V78" s="96">
        <f t="shared" si="6"/>
        <v>148.75</v>
      </c>
      <c r="W78" s="96">
        <f t="shared" si="7"/>
        <v>166.25</v>
      </c>
      <c r="X78" s="96">
        <v>175</v>
      </c>
      <c r="Y78" s="6">
        <v>5</v>
      </c>
      <c r="Z78" s="7" t="s">
        <v>131</v>
      </c>
      <c r="AA78" s="5">
        <v>5009840</v>
      </c>
    </row>
    <row r="79" spans="20:27">
      <c r="T79" s="1" t="s">
        <v>228</v>
      </c>
      <c r="U79" s="6" t="s">
        <v>126</v>
      </c>
      <c r="V79" s="96">
        <f t="shared" si="6"/>
        <v>148.75</v>
      </c>
      <c r="W79" s="96">
        <f t="shared" si="7"/>
        <v>166.25</v>
      </c>
      <c r="X79" s="96">
        <v>175</v>
      </c>
      <c r="Y79" s="6">
        <v>5</v>
      </c>
      <c r="Z79" s="7" t="s">
        <v>132</v>
      </c>
      <c r="AA79" s="5">
        <v>5009841</v>
      </c>
    </row>
    <row r="80" spans="20:27">
      <c r="T80" s="1" t="s">
        <v>229</v>
      </c>
      <c r="U80" s="6" t="s">
        <v>127</v>
      </c>
      <c r="V80" s="96">
        <f t="shared" si="6"/>
        <v>160.65</v>
      </c>
      <c r="W80" s="96">
        <f t="shared" si="7"/>
        <v>179.54999999999998</v>
      </c>
      <c r="X80" s="96">
        <v>189</v>
      </c>
      <c r="Y80" s="6">
        <v>5</v>
      </c>
      <c r="Z80" s="7" t="s">
        <v>133</v>
      </c>
      <c r="AA80" s="5">
        <v>5009868</v>
      </c>
    </row>
  </sheetData>
  <sheetProtection algorithmName="SHA-512" hashValue="C22dcnmlCgn7y6dEggSZ+21Fr3zVV8bfSzNxw6aCLJdXiGSGwrJjN/+QcYnWT5HtMjOkxi4tuZ4XwIRygxSsOg==" saltValue="AkpR7yhqC/0wjVWJyMQNnQ==" spinCount="100000" sheet="1" objects="1" scenarios="1"/>
  <mergeCells count="4">
    <mergeCell ref="B6:B7"/>
    <mergeCell ref="K2:L8"/>
    <mergeCell ref="H2:I8"/>
    <mergeCell ref="U4:AA4"/>
  </mergeCells>
  <conditionalFormatting sqref="K13">
    <cfRule type="cellIs" dxfId="29" priority="26" operator="lessThan">
      <formula>0</formula>
    </cfRule>
  </conditionalFormatting>
  <conditionalFormatting sqref="L13">
    <cfRule type="cellIs" dxfId="28" priority="25" operator="lessThan">
      <formula>0</formula>
    </cfRule>
  </conditionalFormatting>
  <conditionalFormatting sqref="K10">
    <cfRule type="cellIs" dxfId="27" priority="47" operator="greaterThan">
      <formula>$H$10</formula>
    </cfRule>
  </conditionalFormatting>
  <conditionalFormatting sqref="L10">
    <cfRule type="cellIs" dxfId="26" priority="51" operator="greaterThan">
      <formula>$I$10</formula>
    </cfRule>
  </conditionalFormatting>
  <conditionalFormatting sqref="S10">
    <cfRule type="cellIs" dxfId="25" priority="15" operator="greaterThan">
      <formula>$I$10</formula>
    </cfRule>
  </conditionalFormatting>
  <conditionalFormatting sqref="L19">
    <cfRule type="expression" dxfId="24" priority="4">
      <formula>($K$10*$F$10+$F$10)+$K$13*$F$13&gt;$C$6</formula>
    </cfRule>
    <cfRule type="expression" dxfId="23" priority="7">
      <formula>$L$19&gt;$C$6</formula>
    </cfRule>
  </conditionalFormatting>
  <conditionalFormatting sqref="I16">
    <cfRule type="expression" dxfId="22" priority="6">
      <formula>$I$16+$G$10&gt;$C$7</formula>
    </cfRule>
  </conditionalFormatting>
  <conditionalFormatting sqref="I19">
    <cfRule type="expression" dxfId="21" priority="5">
      <formula>$I$19+$F$10&gt;$C$6</formula>
    </cfRule>
  </conditionalFormatting>
  <conditionalFormatting sqref="L16">
    <cfRule type="expression" dxfId="20" priority="3">
      <formula>($K$10*$G$10+$G$10)+$K$13*$G$13&gt;$C$7</formula>
    </cfRule>
  </conditionalFormatting>
  <dataValidations xWindow="477" yWindow="240" count="7">
    <dataValidation type="whole" operator="greaterThanOrEqual" allowBlank="1" showInputMessage="1" showErrorMessage="1" sqref="K13:K14" xr:uid="{4D419C00-83E0-4E41-901E-A08267DCB1F5}">
      <formula1>0</formula1>
    </dataValidation>
    <dataValidation type="list" allowBlank="1" showInputMessage="1" showErrorMessage="1" promptTitle="Skupina pacienta:" prompt="Z nabídky vyberte skupinu (stupeň) zařazení pacienta." sqref="C3" xr:uid="{FA7A2D96-6204-403B-BE2E-9C4ACB0816AD}">
      <formula1>$AD$4:$AF$4</formula1>
    </dataValidation>
    <dataValidation type="list" allowBlank="1" showInputMessage="1" showErrorMessage="1" promptTitle="Počet měsíců preskripce:" prompt="Z nabídky vyberte počet měsíců pro preskripci." sqref="C4" xr:uid="{DBF32EAC-8426-48F8-9FF2-553C85E4810E}">
      <formula1>$AD$6:$AF$6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K10" xr:uid="{4BCA40F2-0A22-4078-8167-1E41E36E530C}">
      <formula1>H10</formula1>
    </dataValidation>
    <dataValidation type="list" allowBlank="1" showInputMessage="1" showErrorMessage="1" promptTitle="Volba 2. výrobku:" prompt="Z nabídky vyberte 2. výrobek pro preskripci." sqref="C13" xr:uid="{86BA607A-A44A-4EA1-97B5-E1551352EC18}">
      <formula1>$T$7:$T$80</formula1>
    </dataValidation>
    <dataValidation type="list" allowBlank="1" showInputMessage="1" showErrorMessage="1" promptTitle="Volba 1. výrobku:" prompt="Z nabídky vyberte výrobek pro preskripci." sqref="C10" xr:uid="{5E6648AD-FBA9-4F15-BC31-0B6999A87B25}">
      <formula1>$T$7:$T$80</formula1>
    </dataValidation>
    <dataValidation errorStyle="information" operator="lessThan" allowBlank="1" showInputMessage="1" showErrorMessage="1" sqref="I19 I16" xr:uid="{AC337A04-DD38-4D58-9580-1ECAD8D747DE}"/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884FA-BE63-4F14-B7A0-67DC2E8DCA38}">
  <dimension ref="B1:AG80"/>
  <sheetViews>
    <sheetView showGridLines="0" zoomScale="80" zoomScaleNormal="80" zoomScaleSheetLayoutView="80" workbookViewId="0">
      <selection activeCell="E9" sqref="E9"/>
    </sheetView>
  </sheetViews>
  <sheetFormatPr defaultColWidth="9.1796875" defaultRowHeight="14.5"/>
  <cols>
    <col min="1" max="1" width="2" style="1" customWidth="1"/>
    <col min="2" max="2" width="19" style="1" customWidth="1"/>
    <col min="3" max="3" width="19.81640625" style="1" customWidth="1"/>
    <col min="4" max="4" width="12.1796875" style="1" customWidth="1"/>
    <col min="5" max="5" width="54.453125" style="1" customWidth="1"/>
    <col min="6" max="6" width="17" style="1" customWidth="1"/>
    <col min="7" max="7" width="10.453125" style="1" bestFit="1" customWidth="1"/>
    <col min="8" max="8" width="32.7265625" style="1" customWidth="1"/>
    <col min="9" max="9" width="22.54296875" style="1" customWidth="1"/>
    <col min="10" max="10" width="2.54296875" customWidth="1"/>
    <col min="11" max="11" width="42.7265625" style="1" customWidth="1"/>
    <col min="12" max="12" width="24.81640625" style="1" customWidth="1"/>
    <col min="13" max="13" width="8.7265625"/>
    <col min="14" max="17" width="9.1796875" style="1"/>
    <col min="18" max="18" width="18.1796875" style="1" hidden="1" customWidth="1"/>
    <col min="19" max="19" width="20" style="1" hidden="1" customWidth="1"/>
    <col min="20" max="21" width="52" style="1" hidden="1" customWidth="1"/>
    <col min="22" max="22" width="16.1796875" style="1" hidden="1" customWidth="1"/>
    <col min="23" max="23" width="15.54296875" style="1" hidden="1" customWidth="1"/>
    <col min="24" max="25" width="16" style="1" hidden="1" customWidth="1"/>
    <col min="26" max="27" width="9.1796875" style="1" hidden="1" customWidth="1"/>
    <col min="28" max="28" width="12.54296875" style="1" hidden="1" customWidth="1"/>
    <col min="29" max="29" width="9.1796875" style="1" hidden="1" customWidth="1"/>
    <col min="30" max="30" width="16" style="1" hidden="1" customWidth="1"/>
    <col min="31" max="33" width="9.1796875" style="1" hidden="1" customWidth="1"/>
    <col min="34" max="16384" width="9.1796875" style="1"/>
  </cols>
  <sheetData>
    <row r="1" spans="2:33" ht="9" customHeight="1" thickBot="1"/>
    <row r="2" spans="2:33" ht="16.5" customHeight="1" thickTop="1" thickBot="1">
      <c r="E2" s="111"/>
      <c r="H2" s="130" t="s">
        <v>152</v>
      </c>
      <c r="I2" s="131"/>
      <c r="K2" s="124" t="s">
        <v>153</v>
      </c>
      <c r="L2" s="125"/>
      <c r="R2" s="85"/>
      <c r="S2" s="23"/>
    </row>
    <row r="3" spans="2:33" ht="15.75" customHeight="1" thickTop="1">
      <c r="B3" s="64" t="s">
        <v>141</v>
      </c>
      <c r="C3" s="44" t="s">
        <v>142</v>
      </c>
      <c r="E3" s="2"/>
      <c r="H3" s="132"/>
      <c r="I3" s="133"/>
      <c r="K3" s="126"/>
      <c r="L3" s="127"/>
      <c r="R3" s="86"/>
      <c r="S3" s="24"/>
    </row>
    <row r="4" spans="2:33" ht="15.75" customHeight="1">
      <c r="B4" s="65" t="s">
        <v>145</v>
      </c>
      <c r="C4" s="45">
        <v>1</v>
      </c>
      <c r="D4" s="3"/>
      <c r="E4" s="3"/>
      <c r="H4" s="132"/>
      <c r="I4" s="133"/>
      <c r="K4" s="126"/>
      <c r="L4" s="127"/>
      <c r="R4" s="86"/>
      <c r="S4" s="24"/>
      <c r="V4" s="136" t="s">
        <v>28</v>
      </c>
      <c r="W4" s="136"/>
      <c r="X4" s="136"/>
      <c r="Y4" s="136"/>
      <c r="Z4" s="136"/>
      <c r="AA4" s="136"/>
      <c r="AB4" s="136"/>
      <c r="AC4" s="1" t="s">
        <v>138</v>
      </c>
      <c r="AD4" s="1" t="s">
        <v>135</v>
      </c>
      <c r="AE4" s="1" t="s">
        <v>142</v>
      </c>
      <c r="AF4" s="1" t="s">
        <v>143</v>
      </c>
      <c r="AG4" s="1" t="s">
        <v>144</v>
      </c>
    </row>
    <row r="5" spans="2:33" ht="15.75" customHeight="1">
      <c r="B5" s="65" t="s">
        <v>248</v>
      </c>
      <c r="C5" s="112">
        <f>IF(C3="SKP1",AE12,IF(C3="SKP2",AF12,IF(C3="SKP3",AG12,0)))</f>
        <v>0.15</v>
      </c>
      <c r="D5" s="3"/>
      <c r="E5" s="3"/>
      <c r="H5" s="132"/>
      <c r="I5" s="133"/>
      <c r="K5" s="126"/>
      <c r="L5" s="127"/>
      <c r="R5" s="86"/>
      <c r="S5" s="24"/>
      <c r="V5" s="105"/>
      <c r="W5" s="105"/>
      <c r="X5" s="105"/>
      <c r="Y5" s="105"/>
      <c r="Z5" s="105"/>
      <c r="AA5" s="105"/>
      <c r="AB5" s="105"/>
    </row>
    <row r="6" spans="2:33" ht="16.5" customHeight="1">
      <c r="B6" s="122" t="s">
        <v>146</v>
      </c>
      <c r="C6" s="62">
        <f>IF(AND(C3="SKP1",C4=1),AE7,IF(AND(C3="SKP1",C4=2),AE9,IF(AND(C3="SKP1",C4=3),AE10,IF(AND(C3="SKP2",C4=1),AF7,IF(AND(C3="SKP2",C4=2),AF9,IF(AND(C3="SKP2",C4=3),AF10,IF(AND(C3="SKP3",C4=1),AG7,IF(AND(C3="SKP3",C4=2),AG9,IF(AND(C3="SKP3",C4=3),AG10,0)))))))))</f>
        <v>449.65</v>
      </c>
      <c r="D6" s="60"/>
      <c r="E6" s="59"/>
      <c r="H6" s="132"/>
      <c r="I6" s="133"/>
      <c r="K6" s="126"/>
      <c r="L6" s="127"/>
      <c r="R6" s="86"/>
      <c r="S6" s="24"/>
      <c r="T6" s="105" t="s">
        <v>148</v>
      </c>
      <c r="V6" s="105" t="s">
        <v>29</v>
      </c>
      <c r="W6" s="105" t="s">
        <v>241</v>
      </c>
      <c r="X6" s="105" t="s">
        <v>242</v>
      </c>
      <c r="Y6" s="105" t="s">
        <v>243</v>
      </c>
      <c r="Z6" s="105" t="s">
        <v>30</v>
      </c>
      <c r="AA6" s="105" t="s">
        <v>31</v>
      </c>
      <c r="AC6" s="1" t="s">
        <v>138</v>
      </c>
      <c r="AD6" s="1" t="s">
        <v>134</v>
      </c>
      <c r="AE6" s="1">
        <v>1</v>
      </c>
      <c r="AF6" s="1">
        <v>2</v>
      </c>
      <c r="AG6" s="1">
        <v>3</v>
      </c>
    </row>
    <row r="7" spans="2:33" ht="16.5" customHeight="1" thickBot="1">
      <c r="B7" s="123"/>
      <c r="C7" s="63">
        <f>IF(C4=1,150,IF(C4=2,300,450))</f>
        <v>150</v>
      </c>
      <c r="D7" s="12" t="s">
        <v>156</v>
      </c>
      <c r="H7" s="132"/>
      <c r="I7" s="133"/>
      <c r="K7" s="126"/>
      <c r="L7" s="127"/>
      <c r="R7" s="86"/>
      <c r="S7" s="24"/>
      <c r="T7" s="100" t="s">
        <v>90</v>
      </c>
      <c r="U7" s="5" t="s">
        <v>90</v>
      </c>
      <c r="V7" s="100" t="s">
        <v>90</v>
      </c>
      <c r="W7" s="100">
        <v>0</v>
      </c>
      <c r="X7" s="100">
        <v>0</v>
      </c>
      <c r="Y7" s="100">
        <v>0</v>
      </c>
      <c r="Z7" s="100">
        <v>0</v>
      </c>
      <c r="AA7" s="100" t="s">
        <v>90</v>
      </c>
      <c r="AC7" s="1" t="s">
        <v>137</v>
      </c>
      <c r="AD7" s="1" t="s">
        <v>136</v>
      </c>
      <c r="AE7" s="1">
        <v>449.65</v>
      </c>
      <c r="AF7" s="1">
        <v>900.45</v>
      </c>
      <c r="AG7" s="1">
        <v>1699.7</v>
      </c>
    </row>
    <row r="8" spans="2:33" ht="8.25" customHeight="1" thickTop="1" thickBot="1">
      <c r="C8" s="61"/>
      <c r="H8" s="134"/>
      <c r="I8" s="135"/>
      <c r="K8" s="128"/>
      <c r="L8" s="129"/>
      <c r="R8" s="87"/>
      <c r="S8" s="25"/>
      <c r="T8" s="5">
        <v>5009812</v>
      </c>
      <c r="U8" s="1" t="s">
        <v>182</v>
      </c>
      <c r="V8" s="6" t="s">
        <v>20</v>
      </c>
      <c r="W8" s="96">
        <f t="shared" ref="W8:W73" si="0">Y8*0.85</f>
        <v>222.25800000000001</v>
      </c>
      <c r="X8" s="96">
        <f t="shared" ref="X8:X73" si="1">Y8*0.95</f>
        <v>248.40600000000001</v>
      </c>
      <c r="Y8" s="96">
        <v>261.48</v>
      </c>
      <c r="Z8" s="6">
        <v>14</v>
      </c>
      <c r="AA8" s="7" t="s">
        <v>52</v>
      </c>
    </row>
    <row r="9" spans="2:33" ht="44" thickTop="1">
      <c r="B9" s="78"/>
      <c r="C9" s="115" t="s">
        <v>250</v>
      </c>
      <c r="D9" s="115" t="s">
        <v>249</v>
      </c>
      <c r="E9" s="29" t="s">
        <v>251</v>
      </c>
      <c r="F9" s="115" t="s">
        <v>256</v>
      </c>
      <c r="G9" s="121" t="s">
        <v>257</v>
      </c>
      <c r="H9" s="81" t="s">
        <v>157</v>
      </c>
      <c r="I9" s="50" t="s">
        <v>158</v>
      </c>
      <c r="K9" s="82" t="s">
        <v>163</v>
      </c>
      <c r="L9" s="54" t="s">
        <v>158</v>
      </c>
      <c r="R9" s="88" t="s">
        <v>159</v>
      </c>
      <c r="S9" s="54" t="s">
        <v>159</v>
      </c>
      <c r="T9" s="5">
        <v>5009813</v>
      </c>
      <c r="U9" s="1" t="s">
        <v>183</v>
      </c>
      <c r="V9" s="6" t="s">
        <v>21</v>
      </c>
      <c r="W9" s="96">
        <f t="shared" si="0"/>
        <v>222.25800000000001</v>
      </c>
      <c r="X9" s="96">
        <f t="shared" si="1"/>
        <v>248.40600000000001</v>
      </c>
      <c r="Y9" s="96">
        <v>261.48</v>
      </c>
      <c r="Z9" s="6">
        <v>14</v>
      </c>
      <c r="AA9" s="7" t="s">
        <v>53</v>
      </c>
      <c r="AE9" s="76">
        <v>899.3</v>
      </c>
      <c r="AF9" s="76">
        <v>1800.9</v>
      </c>
      <c r="AG9" s="76">
        <v>3399.4</v>
      </c>
    </row>
    <row r="10" spans="2:33" ht="19" thickBot="1">
      <c r="B10" s="113" t="s">
        <v>149</v>
      </c>
      <c r="C10" s="43" t="s">
        <v>90</v>
      </c>
      <c r="D10" s="30" t="str">
        <f>VLOOKUP(C10,T7:AA80,8,0)</f>
        <v>-</v>
      </c>
      <c r="E10" s="30" t="str">
        <f>VLOOKUP(C10,T7:AA80,2,0)</f>
        <v>-</v>
      </c>
      <c r="F10" s="31">
        <f>IF(C3="SKP1",VLOOKUP(C10,T7:AA80,4,0),IF(C3="SKP2",VLOOKUP(C10,T7:AA80,5,0),VLOOKUP(C10,T7:AA80,6,0)))</f>
        <v>0</v>
      </c>
      <c r="G10" s="32">
        <f>VLOOKUP(C10,T7:AA80,7,0)</f>
        <v>0</v>
      </c>
      <c r="H10" s="47">
        <f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33">
        <f>G10*H10</f>
        <v>0</v>
      </c>
      <c r="J10" s="34"/>
      <c r="K10" s="48">
        <v>0</v>
      </c>
      <c r="L10" s="67">
        <f>K10*G10</f>
        <v>0</v>
      </c>
      <c r="R10" s="89">
        <f>ROUNDDOWN(IF(C4=3,I10/3,IF(C4=2,I10/2,I10)),0)</f>
        <v>0</v>
      </c>
      <c r="S10" s="35">
        <f>ROUNDDOWN(IF(AND(C4=3,K10=1),L10/1,IF(AND(C4=3,K10&gt;1),L10/3,IF(AND(C4=2,K10=1),L10/1,IF(AND(C4=2,K10&gt;1),L10/2,L10)))),0)</f>
        <v>0</v>
      </c>
      <c r="T10" s="5">
        <v>5009850</v>
      </c>
      <c r="U10" s="1" t="s">
        <v>184</v>
      </c>
      <c r="V10" s="6" t="s">
        <v>22</v>
      </c>
      <c r="W10" s="96">
        <f t="shared" si="0"/>
        <v>288.94900000000001</v>
      </c>
      <c r="X10" s="96">
        <f t="shared" si="1"/>
        <v>322.94299999999998</v>
      </c>
      <c r="Y10" s="96">
        <v>339.94</v>
      </c>
      <c r="Z10" s="6">
        <v>14</v>
      </c>
      <c r="AA10" s="7" t="s">
        <v>54</v>
      </c>
      <c r="AE10" s="1">
        <v>1348.95</v>
      </c>
      <c r="AF10" s="1">
        <v>2701.35</v>
      </c>
      <c r="AG10" s="1">
        <v>5099.1000000000004</v>
      </c>
    </row>
    <row r="11" spans="2:33" ht="14.25" customHeight="1" thickTop="1" thickBot="1">
      <c r="F11" s="101">
        <f>VLOOKUP(C10,T7:AA80,6,0)</f>
        <v>0</v>
      </c>
      <c r="H11" s="9">
        <f>ROUNDDOWN(IFERROR(C6/F10,0),0)</f>
        <v>0</v>
      </c>
      <c r="I11" s="8">
        <f>G10*H10</f>
        <v>0</v>
      </c>
      <c r="K11" s="5"/>
      <c r="L11" s="5"/>
      <c r="R11" s="26"/>
      <c r="T11" s="5">
        <v>5009819</v>
      </c>
      <c r="U11" s="1" t="s">
        <v>185</v>
      </c>
      <c r="V11" s="6" t="s">
        <v>23</v>
      </c>
      <c r="W11" s="96">
        <f t="shared" si="0"/>
        <v>288.94900000000001</v>
      </c>
      <c r="X11" s="96">
        <f t="shared" si="1"/>
        <v>322.94299999999998</v>
      </c>
      <c r="Y11" s="96">
        <v>339.94</v>
      </c>
      <c r="Z11" s="6">
        <v>14</v>
      </c>
      <c r="AA11" s="7" t="s">
        <v>55</v>
      </c>
    </row>
    <row r="12" spans="2:33" ht="44" thickTop="1">
      <c r="B12" s="78"/>
      <c r="C12" s="115" t="s">
        <v>250</v>
      </c>
      <c r="D12" s="115" t="s">
        <v>249</v>
      </c>
      <c r="E12" s="29" t="s">
        <v>251</v>
      </c>
      <c r="F12" s="115" t="s">
        <v>256</v>
      </c>
      <c r="G12" s="121" t="s">
        <v>257</v>
      </c>
      <c r="H12" s="66" t="s">
        <v>151</v>
      </c>
      <c r="I12" s="70" t="s">
        <v>147</v>
      </c>
      <c r="K12" s="82" t="s">
        <v>230</v>
      </c>
      <c r="L12" s="54" t="s">
        <v>158</v>
      </c>
      <c r="R12" s="90"/>
      <c r="S12" s="55" t="s">
        <v>159</v>
      </c>
      <c r="T12" s="5">
        <v>5009797</v>
      </c>
      <c r="U12" s="1" t="s">
        <v>186</v>
      </c>
      <c r="V12" s="6" t="s">
        <v>24</v>
      </c>
      <c r="W12" s="96">
        <f t="shared" si="0"/>
        <v>288.94900000000001</v>
      </c>
      <c r="X12" s="96">
        <f t="shared" si="1"/>
        <v>322.94299999999998</v>
      </c>
      <c r="Y12" s="96">
        <v>339.94</v>
      </c>
      <c r="Z12" s="6">
        <v>14</v>
      </c>
      <c r="AA12" s="7" t="s">
        <v>56</v>
      </c>
      <c r="AD12" s="1" t="s">
        <v>247</v>
      </c>
      <c r="AE12" s="110">
        <v>0.15</v>
      </c>
      <c r="AF12" s="110">
        <v>0.05</v>
      </c>
      <c r="AG12" s="110">
        <v>0</v>
      </c>
    </row>
    <row r="13" spans="2:33" ht="20.25" customHeight="1" thickBot="1">
      <c r="B13" s="114" t="s">
        <v>150</v>
      </c>
      <c r="C13" s="43" t="s">
        <v>90</v>
      </c>
      <c r="D13" s="30" t="str">
        <f>VLOOKUP(C13,T7:AA80,8,0)</f>
        <v>-</v>
      </c>
      <c r="E13" s="30" t="str">
        <f>VLOOKUP(C13,T7:AA80,2,0)</f>
        <v>-</v>
      </c>
      <c r="F13" s="31">
        <f>IF(C3="SKP1",VLOOKUP(C13,T7:AA80,4,0),IF(C3="SKP2",VLOOKUP(C13,T7:AA80,5,0),VLOOKUP(C13,T7:AA80,6,0)))</f>
        <v>0</v>
      </c>
      <c r="G13" s="32">
        <f>VLOOKUP(C13,T7:AA80,7,0)</f>
        <v>0</v>
      </c>
      <c r="H13" s="52">
        <f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53">
        <f>G13*H13</f>
        <v>0</v>
      </c>
      <c r="K13" s="49">
        <f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67">
        <f>K13*G13</f>
        <v>0</v>
      </c>
      <c r="R13" s="91"/>
      <c r="S13" s="36">
        <f>ROUNDDOWN(IF(AND(C4=3,K13=1),L13/1,IF(AND(C4=3,K13&gt;1),L13/3,IF(AND(C4=2,K13=1),L13/1,IF(AND(C4=2,K13&gt;1),L13/2,L13)))),0)</f>
        <v>0</v>
      </c>
      <c r="T13" s="5">
        <v>5009794</v>
      </c>
      <c r="U13" s="1" t="s">
        <v>187</v>
      </c>
      <c r="V13" s="6" t="s">
        <v>25</v>
      </c>
      <c r="W13" s="96">
        <f t="shared" si="0"/>
        <v>262.67549999999994</v>
      </c>
      <c r="X13" s="96">
        <f t="shared" si="1"/>
        <v>293.57849999999996</v>
      </c>
      <c r="Y13" s="96">
        <v>309.02999999999997</v>
      </c>
      <c r="Z13" s="6">
        <v>14</v>
      </c>
      <c r="AA13" s="7" t="s">
        <v>57</v>
      </c>
    </row>
    <row r="14" spans="2:33" ht="15" customHeight="1" thickTop="1" thickBot="1">
      <c r="F14" s="102">
        <f>VLOOKUP(C13,T7:AA80,6,0)</f>
        <v>0</v>
      </c>
      <c r="H14" s="11">
        <f>ROUNDDOWN(IFERROR(C6/F13,0),0)</f>
        <v>0</v>
      </c>
      <c r="I14" s="10">
        <f>G13*H13</f>
        <v>0</v>
      </c>
      <c r="K14" s="28">
        <f>ROUNDDOWN(IFERROR((C6-(F10*K10))/F13,0),0)</f>
        <v>0</v>
      </c>
      <c r="L14" s="28">
        <f>K14*G13</f>
        <v>0</v>
      </c>
      <c r="R14" s="27"/>
      <c r="T14" s="5">
        <v>5009795</v>
      </c>
      <c r="U14" s="1" t="s">
        <v>188</v>
      </c>
      <c r="V14" s="6" t="s">
        <v>26</v>
      </c>
      <c r="W14" s="96">
        <f t="shared" si="0"/>
        <v>321.04499999999996</v>
      </c>
      <c r="X14" s="96">
        <f t="shared" si="1"/>
        <v>358.815</v>
      </c>
      <c r="Y14" s="96">
        <v>377.7</v>
      </c>
      <c r="Z14" s="6">
        <v>14</v>
      </c>
      <c r="AA14" s="7" t="s">
        <v>58</v>
      </c>
    </row>
    <row r="15" spans="2:33" ht="47" thickTop="1">
      <c r="H15" s="80" t="s">
        <v>160</v>
      </c>
      <c r="I15" s="71" t="s">
        <v>161</v>
      </c>
      <c r="J15" s="34"/>
      <c r="K15" s="83" t="s">
        <v>160</v>
      </c>
      <c r="L15" s="68" t="s">
        <v>161</v>
      </c>
      <c r="R15" s="88" t="s">
        <v>162</v>
      </c>
      <c r="S15" s="54" t="s">
        <v>162</v>
      </c>
      <c r="T15" s="5">
        <v>5009820</v>
      </c>
      <c r="U15" s="1" t="s">
        <v>189</v>
      </c>
      <c r="V15" s="6" t="s">
        <v>27</v>
      </c>
      <c r="W15" s="96">
        <f t="shared" si="0"/>
        <v>321.04499999999996</v>
      </c>
      <c r="X15" s="96">
        <f t="shared" si="1"/>
        <v>358.815</v>
      </c>
      <c r="Y15" s="96">
        <v>377.7</v>
      </c>
      <c r="Z15" s="6">
        <v>14</v>
      </c>
      <c r="AA15" s="7" t="s">
        <v>59</v>
      </c>
    </row>
    <row r="16" spans="2:33" ht="18.5">
      <c r="H16" s="37">
        <f>H10</f>
        <v>0</v>
      </c>
      <c r="I16" s="72">
        <f>I10</f>
        <v>0</v>
      </c>
      <c r="J16" s="34"/>
      <c r="K16" s="38">
        <f>K10+K13</f>
        <v>0</v>
      </c>
      <c r="L16" s="56">
        <f>L10+L13</f>
        <v>0</v>
      </c>
      <c r="R16" s="92">
        <f>ROUNDDOWN(IF(C4=3,I16/3,IF(C4=2,I16/2,I16)),0)</f>
        <v>0</v>
      </c>
      <c r="S16" s="39">
        <f>IF(C4=3,L16/3,IF(C4=2,L16/2,L16))</f>
        <v>0</v>
      </c>
      <c r="T16" s="5">
        <v>5009822</v>
      </c>
      <c r="U16" s="1" t="s">
        <v>190</v>
      </c>
      <c r="V16" s="6" t="s">
        <v>70</v>
      </c>
      <c r="W16" s="96">
        <f t="shared" si="0"/>
        <v>321.04499999999996</v>
      </c>
      <c r="X16" s="96">
        <f t="shared" si="1"/>
        <v>358.815</v>
      </c>
      <c r="Y16" s="96">
        <v>377.7</v>
      </c>
      <c r="Z16" s="6">
        <v>14</v>
      </c>
      <c r="AA16" s="7" t="s">
        <v>74</v>
      </c>
    </row>
    <row r="17" spans="2:27" ht="5.25" customHeight="1">
      <c r="H17" s="51"/>
      <c r="I17" s="73"/>
      <c r="J17" s="34"/>
      <c r="K17" s="57"/>
      <c r="L17" s="69"/>
      <c r="R17" s="93"/>
      <c r="S17" s="58"/>
      <c r="T17" s="5">
        <v>5009823</v>
      </c>
      <c r="U17" s="1" t="s">
        <v>191</v>
      </c>
      <c r="V17" s="6" t="s">
        <v>71</v>
      </c>
      <c r="W17" s="96">
        <f t="shared" si="0"/>
        <v>288.94900000000001</v>
      </c>
      <c r="X17" s="96">
        <f t="shared" si="1"/>
        <v>322.94299999999998</v>
      </c>
      <c r="Y17" s="96">
        <v>339.94</v>
      </c>
      <c r="Z17" s="6">
        <v>14</v>
      </c>
      <c r="AA17" s="7" t="s">
        <v>75</v>
      </c>
    </row>
    <row r="18" spans="2:27" ht="31">
      <c r="B18" s="12" t="s">
        <v>244</v>
      </c>
      <c r="H18" s="79" t="s">
        <v>253</v>
      </c>
      <c r="I18" s="118" t="s">
        <v>252</v>
      </c>
      <c r="J18" s="34"/>
      <c r="K18" s="84" t="s">
        <v>254</v>
      </c>
      <c r="L18" s="119" t="s">
        <v>252</v>
      </c>
      <c r="R18" s="94" t="s">
        <v>90</v>
      </c>
      <c r="S18" s="56" t="s">
        <v>90</v>
      </c>
      <c r="T18" s="5">
        <v>5009824</v>
      </c>
      <c r="U18" s="1" t="s">
        <v>192</v>
      </c>
      <c r="V18" s="6" t="s">
        <v>72</v>
      </c>
      <c r="W18" s="96">
        <f t="shared" si="0"/>
        <v>361.16499999999996</v>
      </c>
      <c r="X18" s="96">
        <f t="shared" si="1"/>
        <v>403.65499999999997</v>
      </c>
      <c r="Y18" s="96">
        <v>424.9</v>
      </c>
      <c r="Z18" s="6">
        <v>14</v>
      </c>
      <c r="AA18" s="7" t="s">
        <v>76</v>
      </c>
    </row>
    <row r="19" spans="2:27" ht="19" thickBot="1">
      <c r="B19" s="13"/>
      <c r="C19" s="14" t="s">
        <v>245</v>
      </c>
      <c r="D19" s="14"/>
      <c r="E19" s="14"/>
      <c r="H19" s="40">
        <f>IF(C3="SKP1",I20*0.15,IF(C3="SKP2",I20*0.05,I20*0))</f>
        <v>0</v>
      </c>
      <c r="I19" s="116">
        <f>H10*F10</f>
        <v>0</v>
      </c>
      <c r="J19" s="34"/>
      <c r="K19" s="41">
        <f>IF(C3="SKP1",L20*0.15,IF(C3="SKP2",L20*0.05,L20*0))</f>
        <v>0</v>
      </c>
      <c r="L19" s="117">
        <f>(K10*F10)+(K13*F13)</f>
        <v>0</v>
      </c>
      <c r="R19" s="95" t="s">
        <v>90</v>
      </c>
      <c r="S19" s="42" t="s">
        <v>90</v>
      </c>
      <c r="T19" s="5">
        <v>5009848</v>
      </c>
      <c r="U19" s="1" t="s">
        <v>193</v>
      </c>
      <c r="V19" s="6" t="s">
        <v>73</v>
      </c>
      <c r="W19" s="96">
        <f t="shared" si="0"/>
        <v>361.16499999999996</v>
      </c>
      <c r="X19" s="96">
        <f t="shared" si="1"/>
        <v>403.65499999999997</v>
      </c>
      <c r="Y19" s="96">
        <v>424.9</v>
      </c>
      <c r="Z19" s="6">
        <v>14</v>
      </c>
      <c r="AA19" s="7" t="s">
        <v>77</v>
      </c>
    </row>
    <row r="20" spans="2:27" ht="20.25" customHeight="1" thickTop="1">
      <c r="B20" s="15"/>
      <c r="C20" s="16" t="s">
        <v>154</v>
      </c>
      <c r="D20" s="16"/>
      <c r="E20" s="16"/>
      <c r="I20" s="102">
        <f>H10*F11</f>
        <v>0</v>
      </c>
      <c r="L20" s="102">
        <f>(K10*F11)+(K13*F14)</f>
        <v>0</v>
      </c>
      <c r="T20" s="5">
        <v>5009869</v>
      </c>
      <c r="U20" s="1" t="s">
        <v>235</v>
      </c>
      <c r="V20" s="6" t="s">
        <v>238</v>
      </c>
      <c r="W20" s="96">
        <f t="shared" si="0"/>
        <v>288.94900000000001</v>
      </c>
      <c r="X20" s="96">
        <f t="shared" si="1"/>
        <v>322.94299999999998</v>
      </c>
      <c r="Y20" s="96">
        <v>339.94</v>
      </c>
      <c r="Z20" s="6">
        <v>14</v>
      </c>
      <c r="AA20" s="7" t="s">
        <v>90</v>
      </c>
    </row>
    <row r="21" spans="2:27" ht="18.75" customHeight="1">
      <c r="B21" s="17"/>
      <c r="C21" s="18" t="s">
        <v>155</v>
      </c>
      <c r="D21" s="18"/>
      <c r="E21" s="18"/>
      <c r="T21" s="5">
        <v>5009871</v>
      </c>
      <c r="U21" s="1" t="s">
        <v>236</v>
      </c>
      <c r="V21" s="6" t="s">
        <v>239</v>
      </c>
      <c r="W21" s="96">
        <f t="shared" si="0"/>
        <v>372.08749999999998</v>
      </c>
      <c r="X21" s="96">
        <f t="shared" si="1"/>
        <v>415.86249999999995</v>
      </c>
      <c r="Y21" s="96">
        <v>437.75</v>
      </c>
      <c r="Z21" s="6">
        <v>14</v>
      </c>
      <c r="AA21" s="7" t="s">
        <v>90</v>
      </c>
    </row>
    <row r="22" spans="2:27" ht="18" customHeight="1">
      <c r="B22" s="19"/>
      <c r="C22" s="20" t="s">
        <v>255</v>
      </c>
      <c r="D22" s="20"/>
      <c r="E22" s="20"/>
      <c r="K22" s="22"/>
      <c r="T22" s="5">
        <v>5009872</v>
      </c>
      <c r="U22" s="1" t="s">
        <v>237</v>
      </c>
      <c r="V22" s="6" t="s">
        <v>240</v>
      </c>
      <c r="W22" s="96">
        <f t="shared" si="0"/>
        <v>405.16950000000003</v>
      </c>
      <c r="X22" s="96">
        <f t="shared" si="1"/>
        <v>452.8365</v>
      </c>
      <c r="Y22" s="96">
        <v>476.67</v>
      </c>
      <c r="Z22" s="6">
        <v>14</v>
      </c>
      <c r="AA22" s="7" t="s">
        <v>90</v>
      </c>
    </row>
    <row r="23" spans="2:27" ht="16.5" customHeight="1">
      <c r="B23" s="106"/>
      <c r="C23" s="107" t="s">
        <v>246</v>
      </c>
      <c r="D23" s="107"/>
      <c r="E23" s="107"/>
      <c r="K23" s="46"/>
      <c r="T23" s="5">
        <v>5009879</v>
      </c>
      <c r="U23" s="1" t="s">
        <v>176</v>
      </c>
      <c r="V23" s="6" t="s">
        <v>78</v>
      </c>
      <c r="W23" s="96">
        <f t="shared" si="0"/>
        <v>180.59100000000001</v>
      </c>
      <c r="X23" s="96">
        <f t="shared" si="1"/>
        <v>201.83699999999999</v>
      </c>
      <c r="Y23" s="96">
        <v>212.46</v>
      </c>
      <c r="Z23" s="6">
        <v>8</v>
      </c>
      <c r="AA23" s="7" t="s">
        <v>82</v>
      </c>
    </row>
    <row r="24" spans="2:27" ht="17.25" customHeight="1">
      <c r="B24" s="108"/>
      <c r="C24" s="109" t="s">
        <v>246</v>
      </c>
      <c r="D24" s="109"/>
      <c r="E24" s="109"/>
      <c r="K24" s="46"/>
      <c r="T24" s="5">
        <v>5009880</v>
      </c>
      <c r="U24" s="1" t="s">
        <v>177</v>
      </c>
      <c r="V24" s="6" t="s">
        <v>79</v>
      </c>
      <c r="W24" s="96">
        <f t="shared" si="0"/>
        <v>165.94549999999998</v>
      </c>
      <c r="X24" s="96">
        <f t="shared" si="1"/>
        <v>185.46849999999998</v>
      </c>
      <c r="Y24" s="96">
        <v>195.23</v>
      </c>
      <c r="Z24" s="6">
        <v>7</v>
      </c>
      <c r="AA24" s="7" t="s">
        <v>84</v>
      </c>
    </row>
    <row r="25" spans="2:27">
      <c r="K25" s="46"/>
      <c r="T25" s="5">
        <v>5009881</v>
      </c>
      <c r="U25" s="1" t="s">
        <v>178</v>
      </c>
      <c r="V25" s="6" t="s">
        <v>80</v>
      </c>
      <c r="W25" s="96">
        <f t="shared" si="0"/>
        <v>192.62700000000001</v>
      </c>
      <c r="X25" s="96">
        <f t="shared" si="1"/>
        <v>215.28899999999999</v>
      </c>
      <c r="Y25" s="96">
        <v>226.62</v>
      </c>
      <c r="Z25" s="6">
        <v>8</v>
      </c>
      <c r="AA25" s="7" t="s">
        <v>85</v>
      </c>
    </row>
    <row r="26" spans="2:27">
      <c r="G26" s="21"/>
      <c r="T26" s="5">
        <v>5009882</v>
      </c>
      <c r="U26" s="1" t="s">
        <v>179</v>
      </c>
      <c r="V26" s="6" t="s">
        <v>81</v>
      </c>
      <c r="W26" s="96">
        <f t="shared" si="0"/>
        <v>180.59100000000001</v>
      </c>
      <c r="X26" s="96">
        <f t="shared" si="1"/>
        <v>201.83699999999999</v>
      </c>
      <c r="Y26" s="96">
        <v>212.46</v>
      </c>
      <c r="Z26" s="6">
        <v>7</v>
      </c>
      <c r="AA26" s="7" t="s">
        <v>86</v>
      </c>
    </row>
    <row r="27" spans="2:27">
      <c r="T27" s="5">
        <v>5009873</v>
      </c>
      <c r="U27" s="1" t="s">
        <v>231</v>
      </c>
      <c r="V27" s="6" t="s">
        <v>233</v>
      </c>
      <c r="W27" s="96">
        <f t="shared" si="0"/>
        <v>180.59100000000001</v>
      </c>
      <c r="X27" s="96">
        <f t="shared" si="1"/>
        <v>201.83699999999999</v>
      </c>
      <c r="Y27" s="96">
        <v>212.46</v>
      </c>
      <c r="Z27" s="6">
        <v>8</v>
      </c>
      <c r="AA27" s="7" t="s">
        <v>90</v>
      </c>
    </row>
    <row r="28" spans="2:27">
      <c r="T28" s="5">
        <v>5009874</v>
      </c>
      <c r="U28" s="1" t="s">
        <v>232</v>
      </c>
      <c r="V28" s="6" t="s">
        <v>234</v>
      </c>
      <c r="W28" s="96">
        <f t="shared" si="0"/>
        <v>165.94549999999998</v>
      </c>
      <c r="X28" s="96">
        <f t="shared" si="1"/>
        <v>185.46849999999998</v>
      </c>
      <c r="Y28" s="96">
        <v>195.23</v>
      </c>
      <c r="Z28" s="6">
        <v>7</v>
      </c>
      <c r="AA28" s="7" t="s">
        <v>90</v>
      </c>
    </row>
    <row r="29" spans="2:27">
      <c r="B29" s="22"/>
      <c r="T29" s="5">
        <v>5009877</v>
      </c>
      <c r="U29" s="1" t="s">
        <v>180</v>
      </c>
      <c r="V29" s="6" t="s">
        <v>87</v>
      </c>
      <c r="W29" s="96">
        <f t="shared" si="0"/>
        <v>192.62700000000001</v>
      </c>
      <c r="X29" s="96">
        <f t="shared" si="1"/>
        <v>215.28899999999999</v>
      </c>
      <c r="Y29" s="96">
        <v>226.62</v>
      </c>
      <c r="Z29" s="6">
        <v>8</v>
      </c>
      <c r="AA29" s="7" t="s">
        <v>88</v>
      </c>
    </row>
    <row r="30" spans="2:27">
      <c r="T30" s="5">
        <v>5009878</v>
      </c>
      <c r="U30" s="1" t="s">
        <v>181</v>
      </c>
      <c r="V30" s="6" t="s">
        <v>89</v>
      </c>
      <c r="W30" s="96">
        <f t="shared" si="0"/>
        <v>169.96600000000001</v>
      </c>
      <c r="X30" s="96">
        <f t="shared" si="1"/>
        <v>189.96199999999999</v>
      </c>
      <c r="Y30" s="96">
        <v>199.96</v>
      </c>
      <c r="Z30" s="6">
        <v>7</v>
      </c>
      <c r="AA30" s="7" t="s">
        <v>83</v>
      </c>
    </row>
    <row r="31" spans="2:27">
      <c r="T31" s="5">
        <v>5009826</v>
      </c>
      <c r="U31" s="1" t="s">
        <v>194</v>
      </c>
      <c r="V31" s="6" t="s">
        <v>139</v>
      </c>
      <c r="W31" s="96">
        <f t="shared" si="0"/>
        <v>412.77699999999999</v>
      </c>
      <c r="X31" s="96">
        <f t="shared" si="1"/>
        <v>461.339</v>
      </c>
      <c r="Y31" s="96">
        <v>485.62</v>
      </c>
      <c r="Z31" s="6">
        <v>30</v>
      </c>
      <c r="AA31" s="7" t="s">
        <v>140</v>
      </c>
    </row>
    <row r="32" spans="2:27">
      <c r="T32" s="5">
        <v>5009827</v>
      </c>
      <c r="U32" s="1" t="s">
        <v>195</v>
      </c>
      <c r="V32" s="6" t="s">
        <v>0</v>
      </c>
      <c r="W32" s="96">
        <f t="shared" si="0"/>
        <v>412.77699999999999</v>
      </c>
      <c r="X32" s="96">
        <f t="shared" si="1"/>
        <v>461.339</v>
      </c>
      <c r="Y32" s="96">
        <v>485.62</v>
      </c>
      <c r="Z32" s="6">
        <v>30</v>
      </c>
      <c r="AA32" s="7" t="s">
        <v>32</v>
      </c>
    </row>
    <row r="33" spans="20:27">
      <c r="T33" s="5">
        <v>5009828</v>
      </c>
      <c r="U33" s="1" t="s">
        <v>196</v>
      </c>
      <c r="V33" s="6" t="s">
        <v>1</v>
      </c>
      <c r="W33" s="96">
        <f t="shared" si="0"/>
        <v>412.77699999999999</v>
      </c>
      <c r="X33" s="96">
        <f t="shared" si="1"/>
        <v>461.339</v>
      </c>
      <c r="Y33" s="96">
        <v>485.62</v>
      </c>
      <c r="Z33" s="6">
        <v>30</v>
      </c>
      <c r="AA33" s="7" t="s">
        <v>33</v>
      </c>
    </row>
    <row r="34" spans="20:27">
      <c r="T34" s="5">
        <v>5009861</v>
      </c>
      <c r="U34" s="1" t="s">
        <v>197</v>
      </c>
      <c r="V34" s="6" t="s">
        <v>2</v>
      </c>
      <c r="W34" s="96">
        <f t="shared" si="0"/>
        <v>222.25800000000001</v>
      </c>
      <c r="X34" s="96">
        <f t="shared" si="1"/>
        <v>248.40600000000001</v>
      </c>
      <c r="Y34" s="96">
        <v>261.48</v>
      </c>
      <c r="Z34" s="6">
        <v>14</v>
      </c>
      <c r="AA34" s="7" t="s">
        <v>34</v>
      </c>
    </row>
    <row r="35" spans="20:27">
      <c r="T35" s="5">
        <v>5009829</v>
      </c>
      <c r="U35" s="1" t="s">
        <v>198</v>
      </c>
      <c r="V35" s="6" t="s">
        <v>60</v>
      </c>
      <c r="W35" s="96">
        <f t="shared" si="0"/>
        <v>361.16499999999996</v>
      </c>
      <c r="X35" s="96">
        <f t="shared" si="1"/>
        <v>403.65499999999997</v>
      </c>
      <c r="Y35" s="96">
        <v>424.9</v>
      </c>
      <c r="Z35" s="6">
        <v>26</v>
      </c>
      <c r="AA35" s="7" t="s">
        <v>61</v>
      </c>
    </row>
    <row r="36" spans="20:27">
      <c r="T36" s="5">
        <v>5009830</v>
      </c>
      <c r="U36" s="1" t="s">
        <v>199</v>
      </c>
      <c r="V36" s="6" t="s">
        <v>3</v>
      </c>
      <c r="W36" s="96">
        <f t="shared" si="0"/>
        <v>361.16499999999996</v>
      </c>
      <c r="X36" s="96">
        <f t="shared" si="1"/>
        <v>403.65499999999997</v>
      </c>
      <c r="Y36" s="96">
        <v>424.9</v>
      </c>
      <c r="Z36" s="6">
        <v>26</v>
      </c>
      <c r="AA36" s="7" t="s">
        <v>35</v>
      </c>
    </row>
    <row r="37" spans="20:27">
      <c r="T37" s="5">
        <v>5009831</v>
      </c>
      <c r="U37" s="1" t="s">
        <v>200</v>
      </c>
      <c r="V37" s="6" t="s">
        <v>4</v>
      </c>
      <c r="W37" s="96">
        <f t="shared" si="0"/>
        <v>361.16499999999996</v>
      </c>
      <c r="X37" s="96">
        <f t="shared" si="1"/>
        <v>403.65499999999997</v>
      </c>
      <c r="Y37" s="96">
        <v>424.9</v>
      </c>
      <c r="Z37" s="6">
        <v>24</v>
      </c>
      <c r="AA37" s="7" t="s">
        <v>36</v>
      </c>
    </row>
    <row r="38" spans="20:27">
      <c r="T38" s="5">
        <v>5009862</v>
      </c>
      <c r="U38" s="1" t="s">
        <v>201</v>
      </c>
      <c r="V38" s="6" t="s">
        <v>5</v>
      </c>
      <c r="W38" s="96">
        <f t="shared" si="0"/>
        <v>288.94900000000001</v>
      </c>
      <c r="X38" s="96">
        <f t="shared" si="1"/>
        <v>322.94299999999998</v>
      </c>
      <c r="Y38" s="96">
        <v>339.94</v>
      </c>
      <c r="Z38" s="6">
        <v>14</v>
      </c>
      <c r="AA38" s="7" t="s">
        <v>37</v>
      </c>
    </row>
    <row r="39" spans="20:27">
      <c r="T39" s="5">
        <v>5009863</v>
      </c>
      <c r="U39" s="1" t="s">
        <v>202</v>
      </c>
      <c r="V39" s="6" t="s">
        <v>62</v>
      </c>
      <c r="W39" s="96">
        <f t="shared" si="0"/>
        <v>412.77699999999999</v>
      </c>
      <c r="X39" s="96">
        <f t="shared" si="1"/>
        <v>461.339</v>
      </c>
      <c r="Y39" s="96">
        <v>485.62</v>
      </c>
      <c r="Z39" s="6">
        <v>26</v>
      </c>
      <c r="AA39" s="7" t="s">
        <v>63</v>
      </c>
    </row>
    <row r="40" spans="20:27">
      <c r="T40" s="5">
        <v>5009865</v>
      </c>
      <c r="U40" s="1" t="s">
        <v>203</v>
      </c>
      <c r="V40" s="6" t="s">
        <v>6</v>
      </c>
      <c r="W40" s="96">
        <f t="shared" si="0"/>
        <v>412.77699999999999</v>
      </c>
      <c r="X40" s="96">
        <f t="shared" si="1"/>
        <v>461.339</v>
      </c>
      <c r="Y40" s="96">
        <v>485.62</v>
      </c>
      <c r="Z40" s="6">
        <v>26</v>
      </c>
      <c r="AA40" s="7" t="s">
        <v>38</v>
      </c>
    </row>
    <row r="41" spans="20:27">
      <c r="T41" s="5">
        <v>5009866</v>
      </c>
      <c r="U41" s="1" t="s">
        <v>204</v>
      </c>
      <c r="V41" s="6" t="s">
        <v>7</v>
      </c>
      <c r="W41" s="96">
        <f t="shared" si="0"/>
        <v>412.77699999999999</v>
      </c>
      <c r="X41" s="96">
        <f t="shared" si="1"/>
        <v>461.339</v>
      </c>
      <c r="Y41" s="96">
        <v>485.62</v>
      </c>
      <c r="Z41" s="6">
        <v>24</v>
      </c>
      <c r="AA41" s="7" t="s">
        <v>39</v>
      </c>
    </row>
    <row r="42" spans="20:27">
      <c r="T42" s="5">
        <v>5009867</v>
      </c>
      <c r="U42" s="1" t="s">
        <v>205</v>
      </c>
      <c r="V42" s="6" t="s">
        <v>8</v>
      </c>
      <c r="W42" s="96">
        <f t="shared" si="0"/>
        <v>321.04499999999996</v>
      </c>
      <c r="X42" s="96">
        <f t="shared" si="1"/>
        <v>358.815</v>
      </c>
      <c r="Y42" s="96">
        <v>377.7</v>
      </c>
      <c r="Z42" s="6">
        <v>14</v>
      </c>
      <c r="AA42" s="7" t="s">
        <v>40</v>
      </c>
    </row>
    <row r="43" spans="20:27">
      <c r="T43" s="5">
        <v>5009833</v>
      </c>
      <c r="U43" s="1" t="s">
        <v>206</v>
      </c>
      <c r="V43" s="6" t="s">
        <v>9</v>
      </c>
      <c r="W43" s="96">
        <f t="shared" si="0"/>
        <v>338.38499999999999</v>
      </c>
      <c r="X43" s="96">
        <f t="shared" si="1"/>
        <v>378.19499999999999</v>
      </c>
      <c r="Y43" s="96">
        <v>398.1</v>
      </c>
      <c r="Z43" s="6">
        <v>30</v>
      </c>
      <c r="AA43" s="7" t="s">
        <v>41</v>
      </c>
    </row>
    <row r="44" spans="20:27">
      <c r="T44" s="5">
        <v>5009805</v>
      </c>
      <c r="U44" s="1" t="s">
        <v>207</v>
      </c>
      <c r="V44" s="6" t="s">
        <v>10</v>
      </c>
      <c r="W44" s="96">
        <f t="shared" si="0"/>
        <v>361.16499999999996</v>
      </c>
      <c r="X44" s="96">
        <f t="shared" si="1"/>
        <v>403.65499999999997</v>
      </c>
      <c r="Y44" s="96">
        <v>424.9</v>
      </c>
      <c r="Z44" s="6">
        <v>30</v>
      </c>
      <c r="AA44" s="7" t="s">
        <v>42</v>
      </c>
    </row>
    <row r="45" spans="20:27">
      <c r="T45" s="5">
        <v>5009806</v>
      </c>
      <c r="U45" s="1" t="s">
        <v>208</v>
      </c>
      <c r="V45" s="6" t="s">
        <v>11</v>
      </c>
      <c r="W45" s="96">
        <f t="shared" si="0"/>
        <v>361.16499999999996</v>
      </c>
      <c r="X45" s="96">
        <f t="shared" si="1"/>
        <v>403.65499999999997</v>
      </c>
      <c r="Y45" s="96">
        <v>424.9</v>
      </c>
      <c r="Z45" s="6">
        <v>30</v>
      </c>
      <c r="AA45" s="7" t="s">
        <v>43</v>
      </c>
    </row>
    <row r="46" spans="20:27">
      <c r="T46" s="5">
        <v>5009807</v>
      </c>
      <c r="U46" s="1" t="s">
        <v>209</v>
      </c>
      <c r="V46" s="6" t="s">
        <v>12</v>
      </c>
      <c r="W46" s="96">
        <f t="shared" si="0"/>
        <v>405.35649999999998</v>
      </c>
      <c r="X46" s="96">
        <f t="shared" si="1"/>
        <v>453.04549999999995</v>
      </c>
      <c r="Y46" s="96">
        <v>476.89</v>
      </c>
      <c r="Z46" s="6">
        <v>30</v>
      </c>
      <c r="AA46" s="7" t="s">
        <v>44</v>
      </c>
    </row>
    <row r="47" spans="20:27">
      <c r="T47" s="5">
        <v>5009843</v>
      </c>
      <c r="U47" s="1" t="s">
        <v>210</v>
      </c>
      <c r="V47" s="6" t="s">
        <v>13</v>
      </c>
      <c r="W47" s="96">
        <f t="shared" si="0"/>
        <v>222.25800000000001</v>
      </c>
      <c r="X47" s="96">
        <f t="shared" si="1"/>
        <v>248.40600000000001</v>
      </c>
      <c r="Y47" s="96">
        <v>261.48</v>
      </c>
      <c r="Z47" s="6">
        <v>14</v>
      </c>
      <c r="AA47" s="7" t="s">
        <v>45</v>
      </c>
    </row>
    <row r="48" spans="20:27">
      <c r="T48" s="5">
        <v>5009808</v>
      </c>
      <c r="U48" s="1" t="s">
        <v>211</v>
      </c>
      <c r="V48" s="6" t="s">
        <v>14</v>
      </c>
      <c r="W48" s="96">
        <f t="shared" si="0"/>
        <v>361.16499999999996</v>
      </c>
      <c r="X48" s="96">
        <f t="shared" si="1"/>
        <v>403.65499999999997</v>
      </c>
      <c r="Y48" s="96">
        <v>424.9</v>
      </c>
      <c r="Z48" s="6">
        <v>30</v>
      </c>
      <c r="AA48" s="7" t="s">
        <v>46</v>
      </c>
    </row>
    <row r="49" spans="20:27">
      <c r="T49" s="5">
        <v>5009809</v>
      </c>
      <c r="U49" s="1" t="s">
        <v>212</v>
      </c>
      <c r="V49" s="6" t="s">
        <v>15</v>
      </c>
      <c r="W49" s="96">
        <f t="shared" si="0"/>
        <v>412.77699999999999</v>
      </c>
      <c r="X49" s="96">
        <f t="shared" si="1"/>
        <v>461.339</v>
      </c>
      <c r="Y49" s="96">
        <v>485.62</v>
      </c>
      <c r="Z49" s="6">
        <v>30</v>
      </c>
      <c r="AA49" s="7" t="s">
        <v>47</v>
      </c>
    </row>
    <row r="50" spans="20:27">
      <c r="T50" s="5">
        <v>5009810</v>
      </c>
      <c r="U50" s="1" t="s">
        <v>213</v>
      </c>
      <c r="V50" s="6" t="s">
        <v>16</v>
      </c>
      <c r="W50" s="96">
        <f t="shared" si="0"/>
        <v>481.57599999999996</v>
      </c>
      <c r="X50" s="96">
        <f t="shared" si="1"/>
        <v>538.23199999999997</v>
      </c>
      <c r="Y50" s="96">
        <v>566.55999999999995</v>
      </c>
      <c r="Z50" s="6">
        <v>30</v>
      </c>
      <c r="AA50" s="7" t="s">
        <v>48</v>
      </c>
    </row>
    <row r="51" spans="20:27">
      <c r="T51" s="5">
        <v>5009844</v>
      </c>
      <c r="U51" s="1" t="s">
        <v>214</v>
      </c>
      <c r="V51" s="6" t="s">
        <v>17</v>
      </c>
      <c r="W51" s="96">
        <f t="shared" si="0"/>
        <v>288.94900000000001</v>
      </c>
      <c r="X51" s="96">
        <f t="shared" si="1"/>
        <v>322.94299999999998</v>
      </c>
      <c r="Y51" s="96">
        <v>339.94</v>
      </c>
      <c r="Z51" s="6">
        <v>14</v>
      </c>
      <c r="AA51" s="7" t="s">
        <v>49</v>
      </c>
    </row>
    <row r="52" spans="20:27">
      <c r="T52" s="5">
        <v>5009845</v>
      </c>
      <c r="U52" s="1" t="s">
        <v>215</v>
      </c>
      <c r="V52" s="6" t="s">
        <v>18</v>
      </c>
      <c r="W52" s="96">
        <f t="shared" si="0"/>
        <v>222.25800000000001</v>
      </c>
      <c r="X52" s="96">
        <f t="shared" si="1"/>
        <v>248.40600000000001</v>
      </c>
      <c r="Y52" s="96">
        <v>261.48</v>
      </c>
      <c r="Z52" s="6">
        <v>14</v>
      </c>
      <c r="AA52" s="7" t="s">
        <v>50</v>
      </c>
    </row>
    <row r="53" spans="20:27">
      <c r="T53" s="5">
        <v>5009846</v>
      </c>
      <c r="U53" s="1" t="s">
        <v>216</v>
      </c>
      <c r="V53" s="6" t="s">
        <v>19</v>
      </c>
      <c r="W53" s="96">
        <f t="shared" si="0"/>
        <v>240.77949999999998</v>
      </c>
      <c r="X53" s="96">
        <f t="shared" si="1"/>
        <v>269.10649999999998</v>
      </c>
      <c r="Y53" s="96">
        <v>283.27</v>
      </c>
      <c r="Z53" s="6">
        <v>14</v>
      </c>
      <c r="AA53" s="7" t="s">
        <v>51</v>
      </c>
    </row>
    <row r="54" spans="20:27">
      <c r="T54" s="5">
        <v>5009847</v>
      </c>
      <c r="U54" s="1" t="s">
        <v>217</v>
      </c>
      <c r="V54" s="6" t="s">
        <v>64</v>
      </c>
      <c r="W54" s="96">
        <f t="shared" si="0"/>
        <v>321.04499999999996</v>
      </c>
      <c r="X54" s="96">
        <f t="shared" si="1"/>
        <v>358.815</v>
      </c>
      <c r="Y54" s="96">
        <v>377.7</v>
      </c>
      <c r="Z54" s="6">
        <v>14</v>
      </c>
      <c r="AA54" s="7" t="s">
        <v>65</v>
      </c>
    </row>
    <row r="55" spans="20:27">
      <c r="T55" s="5">
        <v>5009859</v>
      </c>
      <c r="U55" s="1" t="s">
        <v>218</v>
      </c>
      <c r="V55" s="6" t="s">
        <v>66</v>
      </c>
      <c r="W55" s="96">
        <f t="shared" si="0"/>
        <v>262.67549999999994</v>
      </c>
      <c r="X55" s="96">
        <f t="shared" si="1"/>
        <v>293.57849999999996</v>
      </c>
      <c r="Y55" s="96">
        <v>309.02999999999997</v>
      </c>
      <c r="Z55" s="6">
        <v>14</v>
      </c>
      <c r="AA55" s="7" t="s">
        <v>68</v>
      </c>
    </row>
    <row r="56" spans="20:27">
      <c r="T56" s="5">
        <v>5009860</v>
      </c>
      <c r="U56" s="1" t="s">
        <v>219</v>
      </c>
      <c r="V56" s="6" t="s">
        <v>67</v>
      </c>
      <c r="W56" s="96">
        <f t="shared" si="0"/>
        <v>288.94900000000001</v>
      </c>
      <c r="X56" s="96">
        <f t="shared" si="1"/>
        <v>322.94299999999998</v>
      </c>
      <c r="Y56" s="96">
        <v>339.94</v>
      </c>
      <c r="Z56" s="6">
        <v>14</v>
      </c>
      <c r="AA56" s="7" t="s">
        <v>69</v>
      </c>
    </row>
    <row r="57" spans="20:27">
      <c r="T57" s="99">
        <v>5009781</v>
      </c>
      <c r="U57" s="103" t="s">
        <v>164</v>
      </c>
      <c r="V57" s="97" t="s">
        <v>92</v>
      </c>
      <c r="W57" s="96">
        <f t="shared" si="0"/>
        <v>94.315999999999988</v>
      </c>
      <c r="X57" s="96">
        <f t="shared" si="1"/>
        <v>105.41199999999999</v>
      </c>
      <c r="Y57" s="96">
        <v>110.96</v>
      </c>
      <c r="Z57" s="97">
        <v>28</v>
      </c>
      <c r="AA57" s="75" t="s">
        <v>90</v>
      </c>
    </row>
    <row r="58" spans="20:27">
      <c r="T58" s="99">
        <v>5009814</v>
      </c>
      <c r="U58" s="74" t="s">
        <v>165</v>
      </c>
      <c r="V58" s="97" t="s">
        <v>91</v>
      </c>
      <c r="W58" s="96">
        <f t="shared" si="0"/>
        <v>65.645499999999998</v>
      </c>
      <c r="X58" s="96">
        <f t="shared" si="1"/>
        <v>73.368499999999997</v>
      </c>
      <c r="Y58" s="96">
        <v>77.23</v>
      </c>
      <c r="Z58" s="97">
        <v>14</v>
      </c>
      <c r="AA58" s="98" t="s">
        <v>98</v>
      </c>
    </row>
    <row r="59" spans="20:27">
      <c r="T59" s="99">
        <v>5009787</v>
      </c>
      <c r="U59" s="74" t="s">
        <v>166</v>
      </c>
      <c r="V59" s="97" t="s">
        <v>93</v>
      </c>
      <c r="W59" s="96">
        <f t="shared" si="0"/>
        <v>69.172999999999988</v>
      </c>
      <c r="X59" s="96">
        <f t="shared" si="1"/>
        <v>77.310999999999993</v>
      </c>
      <c r="Y59" s="96">
        <v>81.38</v>
      </c>
      <c r="Z59" s="97">
        <v>14</v>
      </c>
      <c r="AA59" s="98" t="s">
        <v>99</v>
      </c>
    </row>
    <row r="60" spans="20:27">
      <c r="T60" s="99">
        <v>5009788</v>
      </c>
      <c r="U60" s="74" t="s">
        <v>167</v>
      </c>
      <c r="V60" s="97" t="s">
        <v>94</v>
      </c>
      <c r="W60" s="96">
        <f t="shared" si="0"/>
        <v>65.645499999999998</v>
      </c>
      <c r="X60" s="96">
        <f t="shared" si="1"/>
        <v>73.368499999999997</v>
      </c>
      <c r="Y60" s="96">
        <v>77.23</v>
      </c>
      <c r="Z60" s="97">
        <v>14</v>
      </c>
      <c r="AA60" s="98" t="s">
        <v>100</v>
      </c>
    </row>
    <row r="61" spans="20:27">
      <c r="T61" s="99">
        <v>5009789</v>
      </c>
      <c r="U61" s="74" t="s">
        <v>168</v>
      </c>
      <c r="V61" s="97" t="s">
        <v>95</v>
      </c>
      <c r="W61" s="96">
        <f t="shared" si="0"/>
        <v>78.795000000000002</v>
      </c>
      <c r="X61" s="96">
        <f t="shared" si="1"/>
        <v>88.064999999999998</v>
      </c>
      <c r="Y61" s="96">
        <v>92.7</v>
      </c>
      <c r="Z61" s="97">
        <v>14</v>
      </c>
      <c r="AA61" s="98" t="s">
        <v>102</v>
      </c>
    </row>
    <row r="62" spans="20:27">
      <c r="T62" s="99">
        <v>5009851</v>
      </c>
      <c r="U62" s="74" t="s">
        <v>169</v>
      </c>
      <c r="V62" s="97" t="s">
        <v>96</v>
      </c>
      <c r="W62" s="96">
        <f t="shared" si="0"/>
        <v>95.625</v>
      </c>
      <c r="X62" s="96">
        <f t="shared" si="1"/>
        <v>106.875</v>
      </c>
      <c r="Y62" s="96">
        <v>112.5</v>
      </c>
      <c r="Z62" s="97">
        <v>14</v>
      </c>
      <c r="AA62" s="98" t="s">
        <v>101</v>
      </c>
    </row>
    <row r="63" spans="20:27">
      <c r="T63" s="99">
        <v>5009790</v>
      </c>
      <c r="U63" s="74" t="s">
        <v>170</v>
      </c>
      <c r="V63" s="97" t="s">
        <v>97</v>
      </c>
      <c r="W63" s="96">
        <f t="shared" si="0"/>
        <v>95.625</v>
      </c>
      <c r="X63" s="96">
        <f t="shared" si="1"/>
        <v>106.875</v>
      </c>
      <c r="Y63" s="96">
        <v>112.5</v>
      </c>
      <c r="Z63" s="97">
        <v>14</v>
      </c>
      <c r="AA63" s="98" t="s">
        <v>103</v>
      </c>
    </row>
    <row r="64" spans="20:27">
      <c r="T64" s="99">
        <v>5013945</v>
      </c>
      <c r="U64" s="74" t="s">
        <v>258</v>
      </c>
      <c r="V64" s="97" t="s">
        <v>260</v>
      </c>
      <c r="W64" s="96">
        <v>141.01500000000001</v>
      </c>
      <c r="X64" s="96">
        <v>157.60499999999999</v>
      </c>
      <c r="Y64" s="96">
        <v>165.9</v>
      </c>
      <c r="Z64" s="97">
        <v>14</v>
      </c>
      <c r="AA64" s="98" t="s">
        <v>90</v>
      </c>
    </row>
    <row r="65" spans="20:27">
      <c r="T65" s="99">
        <v>5009811</v>
      </c>
      <c r="U65" s="74" t="s">
        <v>171</v>
      </c>
      <c r="V65" s="97" t="s">
        <v>104</v>
      </c>
      <c r="W65" s="96">
        <f t="shared" si="0"/>
        <v>109.28449999999999</v>
      </c>
      <c r="X65" s="96">
        <f t="shared" si="1"/>
        <v>122.14149999999999</v>
      </c>
      <c r="Y65" s="96">
        <v>128.57</v>
      </c>
      <c r="Z65" s="97">
        <v>14</v>
      </c>
      <c r="AA65" s="98" t="s">
        <v>106</v>
      </c>
    </row>
    <row r="66" spans="20:27">
      <c r="T66" s="99">
        <v>5009818</v>
      </c>
      <c r="U66" s="74" t="s">
        <v>172</v>
      </c>
      <c r="V66" s="97" t="s">
        <v>105</v>
      </c>
      <c r="W66" s="96">
        <f t="shared" si="0"/>
        <v>109.28449999999999</v>
      </c>
      <c r="X66" s="96">
        <f t="shared" si="1"/>
        <v>122.14149999999999</v>
      </c>
      <c r="Y66" s="96">
        <v>128.57</v>
      </c>
      <c r="Z66" s="97">
        <v>14</v>
      </c>
      <c r="AA66" s="98" t="s">
        <v>107</v>
      </c>
    </row>
    <row r="67" spans="20:27">
      <c r="T67" s="99">
        <v>5013947</v>
      </c>
      <c r="U67" s="74" t="s">
        <v>259</v>
      </c>
      <c r="V67" s="97" t="s">
        <v>261</v>
      </c>
      <c r="W67" s="96">
        <v>146.48050000000001</v>
      </c>
      <c r="X67" s="96">
        <v>163.71350000000001</v>
      </c>
      <c r="Y67" s="96">
        <v>172.33</v>
      </c>
      <c r="Z67" s="97">
        <v>14</v>
      </c>
      <c r="AA67" s="98" t="s">
        <v>90</v>
      </c>
    </row>
    <row r="68" spans="20:27">
      <c r="T68" s="5">
        <v>5009815</v>
      </c>
      <c r="U68" s="1" t="s">
        <v>173</v>
      </c>
      <c r="V68" s="6" t="s">
        <v>108</v>
      </c>
      <c r="W68" s="96">
        <f t="shared" si="0"/>
        <v>131.32499999999999</v>
      </c>
      <c r="X68" s="96">
        <f t="shared" si="1"/>
        <v>146.77500000000001</v>
      </c>
      <c r="Y68" s="96">
        <v>154.5</v>
      </c>
      <c r="Z68" s="6">
        <v>30</v>
      </c>
      <c r="AA68" s="7" t="s">
        <v>111</v>
      </c>
    </row>
    <row r="69" spans="20:27">
      <c r="T69" s="5">
        <v>5009816</v>
      </c>
      <c r="U69" s="74" t="s">
        <v>174</v>
      </c>
      <c r="V69" s="6" t="s">
        <v>109</v>
      </c>
      <c r="W69" s="96">
        <f t="shared" si="0"/>
        <v>149.86349999999999</v>
      </c>
      <c r="X69" s="96">
        <f t="shared" si="1"/>
        <v>167.49449999999999</v>
      </c>
      <c r="Y69" s="96">
        <v>176.31</v>
      </c>
      <c r="Z69" s="6">
        <v>30</v>
      </c>
      <c r="AA69" s="7" t="s">
        <v>112</v>
      </c>
    </row>
    <row r="70" spans="20:27">
      <c r="T70" s="5">
        <v>5009817</v>
      </c>
      <c r="U70" s="1" t="s">
        <v>175</v>
      </c>
      <c r="V70" s="6" t="s">
        <v>110</v>
      </c>
      <c r="W70" s="96">
        <f t="shared" si="0"/>
        <v>191.25</v>
      </c>
      <c r="X70" s="96">
        <f t="shared" si="1"/>
        <v>213.75</v>
      </c>
      <c r="Y70" s="96">
        <v>225</v>
      </c>
      <c r="Z70" s="6">
        <v>30</v>
      </c>
      <c r="AA70" s="7" t="s">
        <v>113</v>
      </c>
    </row>
    <row r="71" spans="20:27">
      <c r="T71" s="5">
        <v>5009801</v>
      </c>
      <c r="U71" s="1" t="s">
        <v>220</v>
      </c>
      <c r="V71" s="6" t="s">
        <v>114</v>
      </c>
      <c r="W71" s="96">
        <f t="shared" si="0"/>
        <v>305.99149999999997</v>
      </c>
      <c r="X71" s="96">
        <f t="shared" si="1"/>
        <v>341.9905</v>
      </c>
      <c r="Y71" s="96">
        <v>359.99</v>
      </c>
      <c r="Z71" s="6">
        <v>30</v>
      </c>
      <c r="AA71" s="7" t="s">
        <v>118</v>
      </c>
    </row>
    <row r="72" spans="20:27">
      <c r="T72" s="5">
        <v>5009802</v>
      </c>
      <c r="U72" s="1" t="s">
        <v>221</v>
      </c>
      <c r="V72" s="6" t="s">
        <v>115</v>
      </c>
      <c r="W72" s="96">
        <f t="shared" si="0"/>
        <v>305.99149999999997</v>
      </c>
      <c r="X72" s="96">
        <f t="shared" si="1"/>
        <v>341.9905</v>
      </c>
      <c r="Y72" s="96">
        <v>359.99</v>
      </c>
      <c r="Z72" s="6">
        <v>30</v>
      </c>
      <c r="AA72" s="7" t="s">
        <v>119</v>
      </c>
    </row>
    <row r="73" spans="20:27">
      <c r="T73" s="5">
        <v>5009803</v>
      </c>
      <c r="U73" s="1" t="s">
        <v>222</v>
      </c>
      <c r="V73" s="6" t="s">
        <v>116</v>
      </c>
      <c r="W73" s="96">
        <f t="shared" si="0"/>
        <v>381.70949999999999</v>
      </c>
      <c r="X73" s="96">
        <f t="shared" si="1"/>
        <v>426.61649999999997</v>
      </c>
      <c r="Y73" s="96">
        <v>449.07</v>
      </c>
      <c r="Z73" s="6">
        <v>30</v>
      </c>
      <c r="AA73" s="7" t="s">
        <v>120</v>
      </c>
    </row>
    <row r="74" spans="20:27">
      <c r="T74" s="5">
        <v>5009804</v>
      </c>
      <c r="U74" s="1" t="s">
        <v>223</v>
      </c>
      <c r="V74" s="6" t="s">
        <v>117</v>
      </c>
      <c r="W74" s="96">
        <f t="shared" ref="W74:W80" si="2">Y74*0.85</f>
        <v>381.70949999999999</v>
      </c>
      <c r="X74" s="96">
        <f t="shared" ref="X74:X80" si="3">Y74*0.95</f>
        <v>426.61649999999997</v>
      </c>
      <c r="Y74" s="96">
        <v>449.07</v>
      </c>
      <c r="Z74" s="6">
        <v>30</v>
      </c>
      <c r="AA74" s="7" t="s">
        <v>121</v>
      </c>
    </row>
    <row r="75" spans="20:27">
      <c r="T75" s="5">
        <v>5009837</v>
      </c>
      <c r="U75" s="1" t="s">
        <v>224</v>
      </c>
      <c r="V75" s="6" t="s">
        <v>122</v>
      </c>
      <c r="W75" s="96">
        <f t="shared" si="2"/>
        <v>141.1</v>
      </c>
      <c r="X75" s="96">
        <f t="shared" si="3"/>
        <v>157.69999999999999</v>
      </c>
      <c r="Y75" s="96">
        <v>166</v>
      </c>
      <c r="Z75" s="6">
        <v>5</v>
      </c>
      <c r="AA75" s="7" t="s">
        <v>128</v>
      </c>
    </row>
    <row r="76" spans="20:27">
      <c r="T76" s="5">
        <v>5009838</v>
      </c>
      <c r="U76" s="1" t="s">
        <v>225</v>
      </c>
      <c r="V76" s="6" t="s">
        <v>123</v>
      </c>
      <c r="W76" s="96">
        <f t="shared" si="2"/>
        <v>140.51349999999999</v>
      </c>
      <c r="X76" s="96">
        <f t="shared" si="3"/>
        <v>157.0445</v>
      </c>
      <c r="Y76" s="96">
        <v>165.31</v>
      </c>
      <c r="Z76" s="6">
        <v>5</v>
      </c>
      <c r="AA76" s="7" t="s">
        <v>129</v>
      </c>
    </row>
    <row r="77" spans="20:27">
      <c r="T77" s="5">
        <v>5009839</v>
      </c>
      <c r="U77" s="1" t="s">
        <v>226</v>
      </c>
      <c r="V77" s="6" t="s">
        <v>124</v>
      </c>
      <c r="W77" s="96">
        <f t="shared" si="2"/>
        <v>148.75</v>
      </c>
      <c r="X77" s="96">
        <f t="shared" si="3"/>
        <v>166.25</v>
      </c>
      <c r="Y77" s="96">
        <v>175</v>
      </c>
      <c r="Z77" s="6">
        <v>5</v>
      </c>
      <c r="AA77" s="7" t="s">
        <v>130</v>
      </c>
    </row>
    <row r="78" spans="20:27">
      <c r="T78" s="5">
        <v>5009840</v>
      </c>
      <c r="U78" s="1" t="s">
        <v>227</v>
      </c>
      <c r="V78" s="6" t="s">
        <v>125</v>
      </c>
      <c r="W78" s="96">
        <f t="shared" si="2"/>
        <v>148.75</v>
      </c>
      <c r="X78" s="96">
        <f t="shared" si="3"/>
        <v>166.25</v>
      </c>
      <c r="Y78" s="96">
        <v>175</v>
      </c>
      <c r="Z78" s="6">
        <v>5</v>
      </c>
      <c r="AA78" s="7" t="s">
        <v>131</v>
      </c>
    </row>
    <row r="79" spans="20:27">
      <c r="T79" s="5">
        <v>5009841</v>
      </c>
      <c r="U79" s="1" t="s">
        <v>228</v>
      </c>
      <c r="V79" s="6" t="s">
        <v>126</v>
      </c>
      <c r="W79" s="96">
        <f t="shared" si="2"/>
        <v>148.75</v>
      </c>
      <c r="X79" s="96">
        <f t="shared" si="3"/>
        <v>166.25</v>
      </c>
      <c r="Y79" s="96">
        <v>175</v>
      </c>
      <c r="Z79" s="6">
        <v>5</v>
      </c>
      <c r="AA79" s="7" t="s">
        <v>132</v>
      </c>
    </row>
    <row r="80" spans="20:27">
      <c r="T80" s="5">
        <v>5009868</v>
      </c>
      <c r="U80" s="1" t="s">
        <v>229</v>
      </c>
      <c r="V80" s="6" t="s">
        <v>127</v>
      </c>
      <c r="W80" s="96">
        <f t="shared" si="2"/>
        <v>160.65</v>
      </c>
      <c r="X80" s="96">
        <f t="shared" si="3"/>
        <v>179.54999999999998</v>
      </c>
      <c r="Y80" s="96">
        <v>189</v>
      </c>
      <c r="Z80" s="6">
        <v>5</v>
      </c>
      <c r="AA80" s="7" t="s">
        <v>133</v>
      </c>
    </row>
  </sheetData>
  <sheetProtection algorithmName="SHA-512" hashValue="0B8hfHRrC3XEjhD14eTfBV6ydEWXVmjWHXQF8CskrXiFPNJOKVceTVBofU+rK1oOC01poS8mXAhaIYq0s8phyg==" saltValue="G9ZW0q38nEsCdbQ+9h7ouA==" spinCount="100000" sheet="1"/>
  <mergeCells count="4">
    <mergeCell ref="H2:I8"/>
    <mergeCell ref="K2:L8"/>
    <mergeCell ref="V4:AB4"/>
    <mergeCell ref="B6:B7"/>
  </mergeCells>
  <conditionalFormatting sqref="K13">
    <cfRule type="cellIs" dxfId="19" priority="8" operator="lessThan">
      <formula>0</formula>
    </cfRule>
  </conditionalFormatting>
  <conditionalFormatting sqref="L13">
    <cfRule type="cellIs" dxfId="18" priority="7" operator="lessThan">
      <formula>0</formula>
    </cfRule>
  </conditionalFormatting>
  <conditionalFormatting sqref="K10">
    <cfRule type="cellIs" dxfId="17" priority="9" operator="greaterThan">
      <formula>$H$10</formula>
    </cfRule>
  </conditionalFormatting>
  <conditionalFormatting sqref="L10">
    <cfRule type="cellIs" dxfId="16" priority="10" operator="greaterThan">
      <formula>$I$10</formula>
    </cfRule>
  </conditionalFormatting>
  <conditionalFormatting sqref="S10">
    <cfRule type="cellIs" dxfId="15" priority="6" operator="greaterThan">
      <formula>$I$10</formula>
    </cfRule>
  </conditionalFormatting>
  <conditionalFormatting sqref="L19">
    <cfRule type="expression" dxfId="14" priority="2">
      <formula>($K$10*$F$10+$F$10)+$K$13*$F$13&gt;$C$6</formula>
    </cfRule>
    <cfRule type="expression" dxfId="13" priority="5">
      <formula>$L$19&gt;$C$6</formula>
    </cfRule>
  </conditionalFormatting>
  <conditionalFormatting sqref="I16">
    <cfRule type="expression" dxfId="12" priority="4">
      <formula>$I$16+$G$10&gt;$C$7</formula>
    </cfRule>
  </conditionalFormatting>
  <conditionalFormatting sqref="I19">
    <cfRule type="expression" dxfId="11" priority="3">
      <formula>$I$19+$F$10&gt;$C$6</formula>
    </cfRule>
  </conditionalFormatting>
  <conditionalFormatting sqref="L16">
    <cfRule type="expression" dxfId="10" priority="1">
      <formula>($K$10*$G$10+$G$10)+$K$13*$G$13&gt;$C$7</formula>
    </cfRule>
  </conditionalFormatting>
  <dataValidations xWindow="272" yWindow="237" count="7">
    <dataValidation errorStyle="information" operator="lessThan" allowBlank="1" showInputMessage="1" showErrorMessage="1" sqref="I19 I16" xr:uid="{4091626F-4D9D-4802-B8C4-D2B86E83ED57}"/>
    <dataValidation type="list" allowBlank="1" showInputMessage="1" showErrorMessage="1" promptTitle="Volba 1. výrobku:" prompt="Z nabídky vyberte výrobek pro preskripci." sqref="C10" xr:uid="{03D9A7D7-CE2F-46A6-BF4D-D1CECD6C3685}">
      <formula1>$T$7:$T$80</formula1>
    </dataValidation>
    <dataValidation type="list" allowBlank="1" showInputMessage="1" showErrorMessage="1" promptTitle="Volba 2. výrobku:" prompt="Z nabídky vyberte 2. výrobek pro preskripci." sqref="C13" xr:uid="{0F0D8D0A-ED11-40C7-AE3A-86F8CB35E600}">
      <formula1>$T$7:$T$80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K10" xr:uid="{06E52777-B81B-4FCD-9102-B880E0E1BDAC}">
      <formula1>H10</formula1>
    </dataValidation>
    <dataValidation type="list" allowBlank="1" showInputMessage="1" showErrorMessage="1" promptTitle="Počet měsíců preskripce:" prompt="Z nabídky vyberte počet měsíců pro preskripci." sqref="C4" xr:uid="{1B0E081B-E094-48B7-BFD1-8191B24D9D4D}">
      <formula1>$AE$6:$AG$6</formula1>
    </dataValidation>
    <dataValidation type="list" allowBlank="1" showInputMessage="1" showErrorMessage="1" promptTitle="Skupina pacienta:" prompt="Z nabídky vyberte skupinu pacienta." sqref="C3" xr:uid="{6B5C2B08-17CA-4143-9723-F1C1507E3D22}">
      <formula1>$AE$4:$AG$4</formula1>
    </dataValidation>
    <dataValidation type="whole" operator="greaterThanOrEqual" allowBlank="1" showInputMessage="1" showErrorMessage="1" sqref="K13:K14" xr:uid="{16DD5894-F251-45D8-966E-31A05880D097}">
      <formula1>0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3067-F724-4499-B4D4-3DC827D0FDBF}">
  <dimension ref="B1:AF80"/>
  <sheetViews>
    <sheetView showGridLines="0" zoomScale="80" zoomScaleNormal="80" zoomScaleSheetLayoutView="80" workbookViewId="0">
      <selection activeCell="C3" sqref="C3"/>
    </sheetView>
  </sheetViews>
  <sheetFormatPr defaultColWidth="9.1796875" defaultRowHeight="14.5"/>
  <cols>
    <col min="1" max="1" width="2" style="1" customWidth="1"/>
    <col min="2" max="2" width="19" style="1" customWidth="1"/>
    <col min="3" max="3" width="19.81640625" style="1" customWidth="1"/>
    <col min="4" max="4" width="12.1796875" style="1" customWidth="1"/>
    <col min="5" max="5" width="54.453125" style="1" customWidth="1"/>
    <col min="6" max="6" width="16.7265625" style="1" customWidth="1"/>
    <col min="7" max="7" width="10.453125" style="1" bestFit="1" customWidth="1"/>
    <col min="8" max="8" width="32.7265625" style="1" customWidth="1"/>
    <col min="9" max="9" width="22.54296875" style="1" customWidth="1"/>
    <col min="10" max="10" width="2.54296875" customWidth="1"/>
    <col min="11" max="11" width="42.7265625" style="1" customWidth="1"/>
    <col min="12" max="12" width="24.81640625" style="1" customWidth="1"/>
    <col min="13" max="13" width="8.7265625"/>
    <col min="14" max="17" width="9.1796875" style="1"/>
    <col min="18" max="18" width="18.1796875" style="1" hidden="1" customWidth="1"/>
    <col min="19" max="19" width="20" style="1" hidden="1" customWidth="1"/>
    <col min="20" max="21" width="52" style="1" hidden="1" customWidth="1"/>
    <col min="22" max="22" width="16.1796875" style="1" hidden="1" customWidth="1"/>
    <col min="23" max="23" width="15.54296875" style="1" hidden="1" customWidth="1"/>
    <col min="24" max="25" width="16" style="1" hidden="1" customWidth="1"/>
    <col min="26" max="26" width="9.1796875" style="1" hidden="1" customWidth="1"/>
    <col min="27" max="27" width="12.54296875" style="1" hidden="1" customWidth="1"/>
    <col min="28" max="28" width="9.1796875" style="1" hidden="1" customWidth="1"/>
    <col min="29" max="29" width="16" style="1" hidden="1" customWidth="1"/>
    <col min="30" max="32" width="9.1796875" style="1" hidden="1" customWidth="1"/>
    <col min="33" max="16384" width="9.1796875" style="1"/>
  </cols>
  <sheetData>
    <row r="1" spans="2:32" ht="9" customHeight="1" thickBot="1"/>
    <row r="2" spans="2:32" ht="16.5" customHeight="1" thickTop="1" thickBot="1">
      <c r="E2" s="111"/>
      <c r="H2" s="130" t="s">
        <v>152</v>
      </c>
      <c r="I2" s="131"/>
      <c r="K2" s="124" t="s">
        <v>153</v>
      </c>
      <c r="L2" s="125"/>
      <c r="R2" s="85"/>
      <c r="S2" s="23"/>
    </row>
    <row r="3" spans="2:32" ht="15.75" customHeight="1" thickTop="1">
      <c r="B3" s="64" t="s">
        <v>141</v>
      </c>
      <c r="C3" s="44" t="s">
        <v>142</v>
      </c>
      <c r="E3" s="2"/>
      <c r="H3" s="132"/>
      <c r="I3" s="133"/>
      <c r="K3" s="126"/>
      <c r="L3" s="127"/>
      <c r="R3" s="86"/>
      <c r="S3" s="24"/>
    </row>
    <row r="4" spans="2:32" ht="15.75" customHeight="1">
      <c r="B4" s="65" t="s">
        <v>145</v>
      </c>
      <c r="C4" s="45">
        <v>1</v>
      </c>
      <c r="D4" s="3"/>
      <c r="E4" s="3"/>
      <c r="H4" s="132"/>
      <c r="I4" s="133"/>
      <c r="K4" s="126"/>
      <c r="L4" s="127"/>
      <c r="R4" s="86"/>
      <c r="S4" s="24"/>
      <c r="V4" s="136" t="s">
        <v>28</v>
      </c>
      <c r="W4" s="136"/>
      <c r="X4" s="136"/>
      <c r="Y4" s="136"/>
      <c r="Z4" s="136"/>
      <c r="AA4" s="136"/>
      <c r="AB4" s="1" t="s">
        <v>138</v>
      </c>
      <c r="AC4" s="1" t="s">
        <v>135</v>
      </c>
      <c r="AD4" s="1" t="s">
        <v>142</v>
      </c>
      <c r="AE4" s="1" t="s">
        <v>143</v>
      </c>
      <c r="AF4" s="1" t="s">
        <v>144</v>
      </c>
    </row>
    <row r="5" spans="2:32" ht="15.75" customHeight="1">
      <c r="B5" s="65" t="s">
        <v>248</v>
      </c>
      <c r="C5" s="112">
        <f>IF(C3="SKP1",AD12,IF(C3="SKP2",AE12,IF(C3="SKP3",AF12,0)))</f>
        <v>0.15</v>
      </c>
      <c r="D5" s="3"/>
      <c r="E5" s="3"/>
      <c r="H5" s="132"/>
      <c r="I5" s="133"/>
      <c r="K5" s="126"/>
      <c r="L5" s="127"/>
      <c r="R5" s="86"/>
      <c r="S5" s="24"/>
      <c r="V5" s="105"/>
      <c r="W5" s="105"/>
      <c r="X5" s="105"/>
      <c r="Y5" s="105"/>
      <c r="Z5" s="105"/>
      <c r="AA5" s="105"/>
    </row>
    <row r="6" spans="2:32" ht="16.5" customHeight="1">
      <c r="B6" s="122" t="s">
        <v>146</v>
      </c>
      <c r="C6" s="62">
        <f>IF(AND(C3="SKP1",C4=1),AD7,IF(AND(C3="SKP1",C4=2),AD9,IF(AND(C3="SKP1",C4=3),AD10,IF(AND(C3="SKP2",C4=1),AE7,IF(AND(C3="SKP2",C4=2),AE9,IF(AND(C3="SKP2",C4=3),AE10,IF(AND(C3="SKP3",C4=1),AF7,IF(AND(C3="SKP3",C4=2),AF9,IF(AND(C3="SKP3",C4=3),AF10,0)))))))))</f>
        <v>449.65</v>
      </c>
      <c r="D6" s="60"/>
      <c r="E6" s="59"/>
      <c r="H6" s="132"/>
      <c r="I6" s="133"/>
      <c r="K6" s="126"/>
      <c r="L6" s="127"/>
      <c r="R6" s="86"/>
      <c r="S6" s="24"/>
      <c r="T6" s="105" t="s">
        <v>31</v>
      </c>
      <c r="U6" s="1" t="s">
        <v>29</v>
      </c>
      <c r="V6" s="105" t="s">
        <v>29</v>
      </c>
      <c r="W6" s="105" t="s">
        <v>241</v>
      </c>
      <c r="X6" s="105" t="s">
        <v>242</v>
      </c>
      <c r="Y6" s="105" t="s">
        <v>243</v>
      </c>
      <c r="Z6" s="105" t="s">
        <v>30</v>
      </c>
      <c r="AA6" s="105" t="s">
        <v>148</v>
      </c>
      <c r="AB6" s="1" t="s">
        <v>138</v>
      </c>
      <c r="AC6" s="1" t="s">
        <v>134</v>
      </c>
      <c r="AD6" s="1">
        <v>1</v>
      </c>
      <c r="AE6" s="1">
        <v>2</v>
      </c>
      <c r="AF6" s="1">
        <v>3</v>
      </c>
    </row>
    <row r="7" spans="2:32" ht="16.5" customHeight="1" thickBot="1">
      <c r="B7" s="123"/>
      <c r="C7" s="63">
        <f>IF(C4=1,150,IF(C4=2,300,450))</f>
        <v>150</v>
      </c>
      <c r="D7" s="12" t="s">
        <v>156</v>
      </c>
      <c r="H7" s="132"/>
      <c r="I7" s="133"/>
      <c r="K7" s="126"/>
      <c r="L7" s="127"/>
      <c r="R7" s="86"/>
      <c r="S7" s="24"/>
      <c r="T7" s="100" t="s">
        <v>90</v>
      </c>
      <c r="U7" s="5" t="s">
        <v>90</v>
      </c>
      <c r="V7" s="100" t="s">
        <v>90</v>
      </c>
      <c r="W7" s="100">
        <v>0</v>
      </c>
      <c r="X7" s="100">
        <v>0</v>
      </c>
      <c r="Y7" s="100">
        <v>0</v>
      </c>
      <c r="Z7" s="100">
        <v>0</v>
      </c>
      <c r="AA7" s="100" t="s">
        <v>90</v>
      </c>
      <c r="AB7" s="1" t="s">
        <v>137</v>
      </c>
      <c r="AC7" s="1" t="s">
        <v>136</v>
      </c>
      <c r="AD7" s="1">
        <v>449.65</v>
      </c>
      <c r="AE7" s="1">
        <v>900.45</v>
      </c>
      <c r="AF7" s="1">
        <v>1699.7</v>
      </c>
    </row>
    <row r="8" spans="2:32" ht="8.25" customHeight="1" thickTop="1" thickBot="1">
      <c r="C8" s="61"/>
      <c r="H8" s="134"/>
      <c r="I8" s="135"/>
      <c r="K8" s="128"/>
      <c r="L8" s="129"/>
      <c r="R8" s="87"/>
      <c r="S8" s="25"/>
      <c r="T8" s="7" t="s">
        <v>52</v>
      </c>
      <c r="U8" s="1" t="s">
        <v>182</v>
      </c>
      <c r="V8" s="6" t="s">
        <v>20</v>
      </c>
      <c r="W8" s="96">
        <f t="shared" ref="W8:W73" si="0">Y8*0.85</f>
        <v>222.25800000000001</v>
      </c>
      <c r="X8" s="96">
        <f t="shared" ref="X8:X73" si="1">Y8*0.95</f>
        <v>248.40600000000001</v>
      </c>
      <c r="Y8" s="96">
        <v>261.48</v>
      </c>
      <c r="Z8" s="6">
        <v>14</v>
      </c>
      <c r="AA8" s="5">
        <v>5009812</v>
      </c>
    </row>
    <row r="9" spans="2:32" ht="44" thickTop="1">
      <c r="B9" s="78"/>
      <c r="C9" s="115" t="s">
        <v>249</v>
      </c>
      <c r="D9" s="115" t="s">
        <v>250</v>
      </c>
      <c r="E9" s="29" t="s">
        <v>251</v>
      </c>
      <c r="F9" s="115" t="s">
        <v>256</v>
      </c>
      <c r="G9" s="121" t="s">
        <v>257</v>
      </c>
      <c r="H9" s="81" t="s">
        <v>157</v>
      </c>
      <c r="I9" s="50" t="s">
        <v>158</v>
      </c>
      <c r="K9" s="82" t="s">
        <v>163</v>
      </c>
      <c r="L9" s="54" t="s">
        <v>158</v>
      </c>
      <c r="R9" s="88" t="s">
        <v>159</v>
      </c>
      <c r="S9" s="54" t="s">
        <v>159</v>
      </c>
      <c r="T9" s="7" t="s">
        <v>53</v>
      </c>
      <c r="U9" s="1" t="s">
        <v>183</v>
      </c>
      <c r="V9" s="6" t="s">
        <v>21</v>
      </c>
      <c r="W9" s="96">
        <f t="shared" si="0"/>
        <v>222.25800000000001</v>
      </c>
      <c r="X9" s="96">
        <f t="shared" si="1"/>
        <v>248.40600000000001</v>
      </c>
      <c r="Y9" s="96">
        <v>261.48</v>
      </c>
      <c r="Z9" s="6">
        <v>14</v>
      </c>
      <c r="AA9" s="5">
        <v>5009813</v>
      </c>
      <c r="AD9" s="76">
        <v>899.3</v>
      </c>
      <c r="AE9" s="76">
        <v>1800.9</v>
      </c>
      <c r="AF9" s="76">
        <v>3399.4</v>
      </c>
    </row>
    <row r="10" spans="2:32" ht="19" thickBot="1">
      <c r="B10" s="113" t="s">
        <v>149</v>
      </c>
      <c r="C10" s="43" t="s">
        <v>90</v>
      </c>
      <c r="D10" s="30" t="str">
        <f>VLOOKUP(C10,T7:AA80,8,0)</f>
        <v>-</v>
      </c>
      <c r="E10" s="30" t="str">
        <f>VLOOKUP(C10,T7:AA80,2,0)</f>
        <v>-</v>
      </c>
      <c r="F10" s="31">
        <f>IF(C3="SKP1",VLOOKUP(C10,T7:AA80,4,0),IF(C3="SKP2",VLOOKUP(C10,T7:AA80,5,0),VLOOKUP(C10,T7:AA80,6,0)))</f>
        <v>0</v>
      </c>
      <c r="G10" s="32">
        <f>VLOOKUP(C10,T7:AA80,7,0)</f>
        <v>0</v>
      </c>
      <c r="H10" s="47">
        <f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33">
        <f>G10*H10</f>
        <v>0</v>
      </c>
      <c r="J10" s="34"/>
      <c r="K10" s="48">
        <v>0</v>
      </c>
      <c r="L10" s="67">
        <f>K10*G10</f>
        <v>0</v>
      </c>
      <c r="R10" s="89">
        <f>ROUNDDOWN(IF(C4=3,I10/3,IF(C4=2,I10/2,I10)),0)</f>
        <v>0</v>
      </c>
      <c r="S10" s="35">
        <f>ROUNDDOWN(IF(AND(C4=3,K10=1),L10/1,IF(AND(C4=3,K10&gt;1),L10/3,IF(AND(C4=2,K10=1),L10/1,IF(AND(C4=2,K10&gt;1),L10/2,L10)))),0)</f>
        <v>0</v>
      </c>
      <c r="T10" s="7" t="s">
        <v>54</v>
      </c>
      <c r="U10" s="1" t="s">
        <v>184</v>
      </c>
      <c r="V10" s="6" t="s">
        <v>22</v>
      </c>
      <c r="W10" s="96">
        <f t="shared" si="0"/>
        <v>288.94900000000001</v>
      </c>
      <c r="X10" s="96">
        <f t="shared" si="1"/>
        <v>322.94299999999998</v>
      </c>
      <c r="Y10" s="96">
        <v>339.94</v>
      </c>
      <c r="Z10" s="6">
        <v>14</v>
      </c>
      <c r="AA10" s="5">
        <v>5009850</v>
      </c>
      <c r="AD10" s="1">
        <v>1348.95</v>
      </c>
      <c r="AE10" s="1">
        <v>2701.35</v>
      </c>
      <c r="AF10" s="1">
        <v>5099.1000000000004</v>
      </c>
    </row>
    <row r="11" spans="2:32" ht="14.25" customHeight="1" thickTop="1" thickBot="1">
      <c r="F11" s="101">
        <f>VLOOKUP(C10,T7:AA80,6,0)</f>
        <v>0</v>
      </c>
      <c r="H11" s="9">
        <f>ROUNDDOWN(IFERROR(C6/F10,0),0)</f>
        <v>0</v>
      </c>
      <c r="I11" s="8">
        <f>G10*H10</f>
        <v>0</v>
      </c>
      <c r="K11" s="5"/>
      <c r="L11" s="5"/>
      <c r="R11" s="26"/>
      <c r="T11" s="7" t="s">
        <v>55</v>
      </c>
      <c r="U11" s="1" t="s">
        <v>185</v>
      </c>
      <c r="V11" s="6" t="s">
        <v>23</v>
      </c>
      <c r="W11" s="96">
        <f t="shared" si="0"/>
        <v>288.94900000000001</v>
      </c>
      <c r="X11" s="96">
        <f t="shared" si="1"/>
        <v>322.94299999999998</v>
      </c>
      <c r="Y11" s="96">
        <v>339.94</v>
      </c>
      <c r="Z11" s="6">
        <v>14</v>
      </c>
      <c r="AA11" s="5">
        <v>5009819</v>
      </c>
    </row>
    <row r="12" spans="2:32" ht="60" customHeight="1" thickTop="1">
      <c r="B12" s="78"/>
      <c r="C12" s="115" t="s">
        <v>249</v>
      </c>
      <c r="D12" s="115" t="s">
        <v>250</v>
      </c>
      <c r="E12" s="29" t="s">
        <v>251</v>
      </c>
      <c r="F12" s="115" t="s">
        <v>256</v>
      </c>
      <c r="G12" s="121" t="s">
        <v>257</v>
      </c>
      <c r="H12" s="66" t="s">
        <v>151</v>
      </c>
      <c r="I12" s="70" t="s">
        <v>147</v>
      </c>
      <c r="K12" s="82" t="s">
        <v>230</v>
      </c>
      <c r="L12" s="54" t="s">
        <v>158</v>
      </c>
      <c r="R12" s="90"/>
      <c r="S12" s="55" t="s">
        <v>159</v>
      </c>
      <c r="T12" s="7" t="s">
        <v>56</v>
      </c>
      <c r="U12" s="1" t="s">
        <v>186</v>
      </c>
      <c r="V12" s="6" t="s">
        <v>24</v>
      </c>
      <c r="W12" s="96">
        <f t="shared" si="0"/>
        <v>288.94900000000001</v>
      </c>
      <c r="X12" s="96">
        <f t="shared" si="1"/>
        <v>322.94299999999998</v>
      </c>
      <c r="Y12" s="96">
        <v>339.94</v>
      </c>
      <c r="Z12" s="6">
        <v>14</v>
      </c>
      <c r="AA12" s="5">
        <v>5009797</v>
      </c>
      <c r="AC12" s="1" t="s">
        <v>247</v>
      </c>
      <c r="AD12" s="110">
        <v>0.15</v>
      </c>
      <c r="AE12" s="110">
        <v>0.05</v>
      </c>
      <c r="AF12" s="110">
        <v>0</v>
      </c>
    </row>
    <row r="13" spans="2:32" ht="20.25" customHeight="1" thickBot="1">
      <c r="B13" s="114" t="s">
        <v>150</v>
      </c>
      <c r="C13" s="43" t="s">
        <v>90</v>
      </c>
      <c r="D13" s="30" t="str">
        <f>VLOOKUP(C13,T7:AA80,8,0)</f>
        <v>-</v>
      </c>
      <c r="E13" s="30" t="str">
        <f>VLOOKUP(C13,T7:AA80,2,0)</f>
        <v>-</v>
      </c>
      <c r="F13" s="31">
        <f>IF(C3="SKP1",VLOOKUP(C13,T7:AA80,4,0),IF(C3="SKP2",VLOOKUP(C13,T7:AA80,5,0),VLOOKUP(C13,T7:AA80,6,0)))</f>
        <v>0</v>
      </c>
      <c r="G13" s="32">
        <f>VLOOKUP(C13,T7:AA80,7,0)</f>
        <v>0</v>
      </c>
      <c r="H13" s="52">
        <f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53">
        <f>G13*H13</f>
        <v>0</v>
      </c>
      <c r="K13" s="49">
        <f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67">
        <f>K13*G13</f>
        <v>0</v>
      </c>
      <c r="R13" s="91"/>
      <c r="S13" s="36">
        <f>ROUNDDOWN(IF(AND(C4=3,K13=1),L13/1,IF(AND(C4=3,K13&gt;1),L13/3,IF(AND(C4=2,K13=1),L13/1,IF(AND(C4=2,K13&gt;1),L13/2,L13)))),0)</f>
        <v>0</v>
      </c>
      <c r="T13" s="7" t="s">
        <v>57</v>
      </c>
      <c r="U13" s="1" t="s">
        <v>187</v>
      </c>
      <c r="V13" s="6" t="s">
        <v>25</v>
      </c>
      <c r="W13" s="96">
        <f t="shared" si="0"/>
        <v>262.67549999999994</v>
      </c>
      <c r="X13" s="96">
        <f t="shared" si="1"/>
        <v>293.57849999999996</v>
      </c>
      <c r="Y13" s="96">
        <v>309.02999999999997</v>
      </c>
      <c r="Z13" s="6">
        <v>14</v>
      </c>
      <c r="AA13" s="5">
        <v>5009794</v>
      </c>
    </row>
    <row r="14" spans="2:32" ht="15" customHeight="1" thickTop="1" thickBot="1">
      <c r="F14" s="102">
        <f>VLOOKUP(C13,T7:AA80,6,0)</f>
        <v>0</v>
      </c>
      <c r="H14" s="11">
        <f>ROUNDDOWN(IFERROR(C6/F13,0),0)</f>
        <v>0</v>
      </c>
      <c r="I14" s="10">
        <f>G13*H13</f>
        <v>0</v>
      </c>
      <c r="K14" s="28">
        <f>ROUNDDOWN(IFERROR((C6-(F10*K10))/F13,0),0)</f>
        <v>0</v>
      </c>
      <c r="L14" s="28">
        <f>K14*G13</f>
        <v>0</v>
      </c>
      <c r="R14" s="27"/>
      <c r="T14" s="7" t="s">
        <v>58</v>
      </c>
      <c r="U14" s="1" t="s">
        <v>188</v>
      </c>
      <c r="V14" s="6" t="s">
        <v>26</v>
      </c>
      <c r="W14" s="96">
        <f t="shared" si="0"/>
        <v>321.04499999999996</v>
      </c>
      <c r="X14" s="96">
        <f t="shared" si="1"/>
        <v>358.815</v>
      </c>
      <c r="Y14" s="96">
        <v>377.7</v>
      </c>
      <c r="Z14" s="6">
        <v>14</v>
      </c>
      <c r="AA14" s="5">
        <v>5009795</v>
      </c>
    </row>
    <row r="15" spans="2:32" ht="47" thickTop="1">
      <c r="H15" s="80" t="s">
        <v>160</v>
      </c>
      <c r="I15" s="71" t="s">
        <v>161</v>
      </c>
      <c r="J15" s="34"/>
      <c r="K15" s="83" t="s">
        <v>160</v>
      </c>
      <c r="L15" s="68" t="s">
        <v>161</v>
      </c>
      <c r="R15" s="88" t="s">
        <v>162</v>
      </c>
      <c r="S15" s="54" t="s">
        <v>162</v>
      </c>
      <c r="T15" s="7" t="s">
        <v>59</v>
      </c>
      <c r="U15" s="1" t="s">
        <v>189</v>
      </c>
      <c r="V15" s="6" t="s">
        <v>27</v>
      </c>
      <c r="W15" s="96">
        <f t="shared" si="0"/>
        <v>321.04499999999996</v>
      </c>
      <c r="X15" s="96">
        <f t="shared" si="1"/>
        <v>358.815</v>
      </c>
      <c r="Y15" s="96">
        <v>377.7</v>
      </c>
      <c r="Z15" s="6">
        <v>14</v>
      </c>
      <c r="AA15" s="5">
        <v>5009820</v>
      </c>
    </row>
    <row r="16" spans="2:32" ht="18.5">
      <c r="H16" s="37">
        <f>H10</f>
        <v>0</v>
      </c>
      <c r="I16" s="72">
        <f>I10</f>
        <v>0</v>
      </c>
      <c r="J16" s="34"/>
      <c r="K16" s="38">
        <f>K10+K13</f>
        <v>0</v>
      </c>
      <c r="L16" s="56">
        <f>L10+L13</f>
        <v>0</v>
      </c>
      <c r="R16" s="92">
        <f>ROUNDDOWN(IF(C4=3,I16/3,IF(C4=2,I16/2,I16)),0)</f>
        <v>0</v>
      </c>
      <c r="S16" s="39">
        <f>IF(C4=3,L16/3,IF(C4=2,L16/2,L16))</f>
        <v>0</v>
      </c>
      <c r="T16" s="7" t="s">
        <v>74</v>
      </c>
      <c r="U16" s="1" t="s">
        <v>190</v>
      </c>
      <c r="V16" s="6" t="s">
        <v>70</v>
      </c>
      <c r="W16" s="96">
        <f t="shared" si="0"/>
        <v>321.04499999999996</v>
      </c>
      <c r="X16" s="96">
        <f t="shared" si="1"/>
        <v>358.815</v>
      </c>
      <c r="Y16" s="96">
        <v>377.7</v>
      </c>
      <c r="Z16" s="6">
        <v>14</v>
      </c>
      <c r="AA16" s="5">
        <v>5009822</v>
      </c>
    </row>
    <row r="17" spans="2:27" ht="5.25" customHeight="1">
      <c r="H17" s="51"/>
      <c r="I17" s="73"/>
      <c r="J17" s="34"/>
      <c r="K17" s="57"/>
      <c r="L17" s="69"/>
      <c r="R17" s="93"/>
      <c r="S17" s="58"/>
      <c r="T17" s="7" t="s">
        <v>75</v>
      </c>
      <c r="U17" s="1" t="s">
        <v>191</v>
      </c>
      <c r="V17" s="6" t="s">
        <v>71</v>
      </c>
      <c r="W17" s="96">
        <f t="shared" si="0"/>
        <v>288.94900000000001</v>
      </c>
      <c r="X17" s="96">
        <f t="shared" si="1"/>
        <v>322.94299999999998</v>
      </c>
      <c r="Y17" s="96">
        <v>339.94</v>
      </c>
      <c r="Z17" s="6">
        <v>14</v>
      </c>
      <c r="AA17" s="5">
        <v>5009823</v>
      </c>
    </row>
    <row r="18" spans="2:27" ht="31">
      <c r="B18" s="12" t="s">
        <v>244</v>
      </c>
      <c r="H18" s="79" t="s">
        <v>253</v>
      </c>
      <c r="I18" s="118" t="s">
        <v>252</v>
      </c>
      <c r="J18" s="34"/>
      <c r="K18" s="84" t="s">
        <v>254</v>
      </c>
      <c r="L18" s="119" t="s">
        <v>252</v>
      </c>
      <c r="R18" s="94" t="s">
        <v>90</v>
      </c>
      <c r="S18" s="56" t="s">
        <v>90</v>
      </c>
      <c r="T18" s="7" t="s">
        <v>76</v>
      </c>
      <c r="U18" s="1" t="s">
        <v>192</v>
      </c>
      <c r="V18" s="6" t="s">
        <v>72</v>
      </c>
      <c r="W18" s="96">
        <f t="shared" si="0"/>
        <v>361.16499999999996</v>
      </c>
      <c r="X18" s="96">
        <f t="shared" si="1"/>
        <v>403.65499999999997</v>
      </c>
      <c r="Y18" s="96">
        <v>424.9</v>
      </c>
      <c r="Z18" s="6">
        <v>14</v>
      </c>
      <c r="AA18" s="5">
        <v>5009824</v>
      </c>
    </row>
    <row r="19" spans="2:27" ht="19" thickBot="1">
      <c r="B19" s="13"/>
      <c r="C19" s="14" t="s">
        <v>245</v>
      </c>
      <c r="D19" s="14"/>
      <c r="E19" s="14"/>
      <c r="H19" s="40">
        <f>IF(C3="SKP1",I20*0.15,IF(C3="SKP2",I20*0.05,I20*0))</f>
        <v>0</v>
      </c>
      <c r="I19" s="116">
        <f>H10*F10</f>
        <v>0</v>
      </c>
      <c r="J19" s="34"/>
      <c r="K19" s="41">
        <f>IF(C3="SKP1",L20*0.15,IF(C3="SKP2",L20*0.05,L20*0))</f>
        <v>0</v>
      </c>
      <c r="L19" s="117">
        <f>(K10*F10)+(K13*F13)</f>
        <v>0</v>
      </c>
      <c r="R19" s="95" t="s">
        <v>90</v>
      </c>
      <c r="S19" s="42" t="s">
        <v>90</v>
      </c>
      <c r="T19" s="7" t="s">
        <v>77</v>
      </c>
      <c r="U19" s="1" t="s">
        <v>193</v>
      </c>
      <c r="V19" s="6" t="s">
        <v>73</v>
      </c>
      <c r="W19" s="96">
        <f t="shared" si="0"/>
        <v>361.16499999999996</v>
      </c>
      <c r="X19" s="96">
        <f t="shared" si="1"/>
        <v>403.65499999999997</v>
      </c>
      <c r="Y19" s="96">
        <v>424.9</v>
      </c>
      <c r="Z19" s="6">
        <v>14</v>
      </c>
      <c r="AA19" s="5">
        <v>5009848</v>
      </c>
    </row>
    <row r="20" spans="2:27" ht="20.25" customHeight="1" thickTop="1">
      <c r="B20" s="15"/>
      <c r="C20" s="16" t="s">
        <v>154</v>
      </c>
      <c r="D20" s="16"/>
      <c r="E20" s="16"/>
      <c r="I20" s="102">
        <f>H10*F11</f>
        <v>0</v>
      </c>
      <c r="L20" s="102">
        <f>(K10*F11)+(K13*F14)</f>
        <v>0</v>
      </c>
      <c r="T20" s="7" t="s">
        <v>90</v>
      </c>
      <c r="U20" s="1" t="s">
        <v>235</v>
      </c>
      <c r="V20" s="6" t="s">
        <v>238</v>
      </c>
      <c r="W20" s="96">
        <f t="shared" si="0"/>
        <v>288.94900000000001</v>
      </c>
      <c r="X20" s="96">
        <f t="shared" si="1"/>
        <v>322.94299999999998</v>
      </c>
      <c r="Y20" s="96">
        <v>339.94</v>
      </c>
      <c r="Z20" s="6">
        <v>14</v>
      </c>
      <c r="AA20" s="5">
        <v>5009869</v>
      </c>
    </row>
    <row r="21" spans="2:27" ht="18.75" customHeight="1">
      <c r="B21" s="17"/>
      <c r="C21" s="18" t="s">
        <v>155</v>
      </c>
      <c r="D21" s="18"/>
      <c r="E21" s="18"/>
      <c r="T21" s="7" t="s">
        <v>90</v>
      </c>
      <c r="U21" s="1" t="s">
        <v>236</v>
      </c>
      <c r="V21" s="6" t="s">
        <v>239</v>
      </c>
      <c r="W21" s="96">
        <f t="shared" si="0"/>
        <v>372.08749999999998</v>
      </c>
      <c r="X21" s="96">
        <f t="shared" si="1"/>
        <v>415.86249999999995</v>
      </c>
      <c r="Y21" s="96">
        <v>437.75</v>
      </c>
      <c r="Z21" s="6">
        <v>14</v>
      </c>
      <c r="AA21" s="5">
        <v>5009871</v>
      </c>
    </row>
    <row r="22" spans="2:27" ht="18" customHeight="1">
      <c r="B22" s="19"/>
      <c r="C22" s="20" t="s">
        <v>255</v>
      </c>
      <c r="D22" s="20"/>
      <c r="E22" s="20"/>
      <c r="K22" s="22"/>
      <c r="T22" s="7" t="s">
        <v>90</v>
      </c>
      <c r="U22" s="1" t="s">
        <v>237</v>
      </c>
      <c r="V22" s="6" t="s">
        <v>240</v>
      </c>
      <c r="W22" s="96">
        <f t="shared" si="0"/>
        <v>405.16950000000003</v>
      </c>
      <c r="X22" s="96">
        <f t="shared" si="1"/>
        <v>452.8365</v>
      </c>
      <c r="Y22" s="96">
        <v>476.67</v>
      </c>
      <c r="Z22" s="6">
        <v>14</v>
      </c>
      <c r="AA22" s="5">
        <v>5009872</v>
      </c>
    </row>
    <row r="23" spans="2:27" ht="16.5" customHeight="1">
      <c r="B23" s="106"/>
      <c r="C23" s="107" t="s">
        <v>246</v>
      </c>
      <c r="D23" s="107"/>
      <c r="E23" s="107"/>
      <c r="K23" s="46"/>
      <c r="T23" s="7" t="s">
        <v>82</v>
      </c>
      <c r="U23" s="1" t="s">
        <v>176</v>
      </c>
      <c r="V23" s="6" t="s">
        <v>78</v>
      </c>
      <c r="W23" s="96">
        <f t="shared" si="0"/>
        <v>180.59100000000001</v>
      </c>
      <c r="X23" s="96">
        <f t="shared" si="1"/>
        <v>201.83699999999999</v>
      </c>
      <c r="Y23" s="96">
        <v>212.46</v>
      </c>
      <c r="Z23" s="6">
        <v>8</v>
      </c>
      <c r="AA23" s="5">
        <v>5009879</v>
      </c>
    </row>
    <row r="24" spans="2:27" ht="17.25" customHeight="1">
      <c r="B24" s="108"/>
      <c r="C24" s="109" t="s">
        <v>246</v>
      </c>
      <c r="D24" s="109"/>
      <c r="E24" s="109"/>
      <c r="K24" s="46"/>
      <c r="T24" s="7" t="s">
        <v>84</v>
      </c>
      <c r="U24" s="1" t="s">
        <v>177</v>
      </c>
      <c r="V24" s="6" t="s">
        <v>79</v>
      </c>
      <c r="W24" s="96">
        <f t="shared" si="0"/>
        <v>165.94549999999998</v>
      </c>
      <c r="X24" s="96">
        <f t="shared" si="1"/>
        <v>185.46849999999998</v>
      </c>
      <c r="Y24" s="96">
        <v>195.23</v>
      </c>
      <c r="Z24" s="6">
        <v>7</v>
      </c>
      <c r="AA24" s="5">
        <v>5009880</v>
      </c>
    </row>
    <row r="25" spans="2:27">
      <c r="K25" s="46"/>
      <c r="T25" s="7" t="s">
        <v>85</v>
      </c>
      <c r="U25" s="1" t="s">
        <v>178</v>
      </c>
      <c r="V25" s="6" t="s">
        <v>80</v>
      </c>
      <c r="W25" s="96">
        <f t="shared" si="0"/>
        <v>192.62700000000001</v>
      </c>
      <c r="X25" s="96">
        <f t="shared" si="1"/>
        <v>215.28899999999999</v>
      </c>
      <c r="Y25" s="96">
        <v>226.62</v>
      </c>
      <c r="Z25" s="6">
        <v>8</v>
      </c>
      <c r="AA25" s="5">
        <v>5009881</v>
      </c>
    </row>
    <row r="26" spans="2:27">
      <c r="G26" s="21"/>
      <c r="T26" s="7" t="s">
        <v>86</v>
      </c>
      <c r="U26" s="1" t="s">
        <v>179</v>
      </c>
      <c r="V26" s="6" t="s">
        <v>81</v>
      </c>
      <c r="W26" s="96">
        <f t="shared" si="0"/>
        <v>180.59100000000001</v>
      </c>
      <c r="X26" s="96">
        <f t="shared" si="1"/>
        <v>201.83699999999999</v>
      </c>
      <c r="Y26" s="96">
        <v>212.46</v>
      </c>
      <c r="Z26" s="6">
        <v>7</v>
      </c>
      <c r="AA26" s="5">
        <v>5009882</v>
      </c>
    </row>
    <row r="27" spans="2:27">
      <c r="T27" s="7" t="s">
        <v>90</v>
      </c>
      <c r="U27" s="1" t="s">
        <v>231</v>
      </c>
      <c r="V27" s="6" t="s">
        <v>233</v>
      </c>
      <c r="W27" s="96">
        <f t="shared" si="0"/>
        <v>180.59100000000001</v>
      </c>
      <c r="X27" s="96">
        <f t="shared" si="1"/>
        <v>201.83699999999999</v>
      </c>
      <c r="Y27" s="96">
        <v>212.46</v>
      </c>
      <c r="Z27" s="6">
        <v>8</v>
      </c>
      <c r="AA27" s="5">
        <v>5009873</v>
      </c>
    </row>
    <row r="28" spans="2:27">
      <c r="T28" s="7" t="s">
        <v>90</v>
      </c>
      <c r="U28" s="1" t="s">
        <v>232</v>
      </c>
      <c r="V28" s="6" t="s">
        <v>234</v>
      </c>
      <c r="W28" s="96">
        <f t="shared" si="0"/>
        <v>165.94549999999998</v>
      </c>
      <c r="X28" s="96">
        <f t="shared" si="1"/>
        <v>185.46849999999998</v>
      </c>
      <c r="Y28" s="96">
        <v>195.23</v>
      </c>
      <c r="Z28" s="6">
        <v>7</v>
      </c>
      <c r="AA28" s="5">
        <v>5009874</v>
      </c>
    </row>
    <row r="29" spans="2:27">
      <c r="B29" s="22"/>
      <c r="T29" s="7" t="s">
        <v>88</v>
      </c>
      <c r="U29" s="1" t="s">
        <v>180</v>
      </c>
      <c r="V29" s="6" t="s">
        <v>87</v>
      </c>
      <c r="W29" s="96">
        <f t="shared" si="0"/>
        <v>192.62700000000001</v>
      </c>
      <c r="X29" s="96">
        <f t="shared" si="1"/>
        <v>215.28899999999999</v>
      </c>
      <c r="Y29" s="96">
        <v>226.62</v>
      </c>
      <c r="Z29" s="6">
        <v>8</v>
      </c>
      <c r="AA29" s="5">
        <v>5009877</v>
      </c>
    </row>
    <row r="30" spans="2:27">
      <c r="T30" s="7" t="s">
        <v>83</v>
      </c>
      <c r="U30" s="1" t="s">
        <v>181</v>
      </c>
      <c r="V30" s="6" t="s">
        <v>89</v>
      </c>
      <c r="W30" s="96">
        <f t="shared" si="0"/>
        <v>169.96600000000001</v>
      </c>
      <c r="X30" s="96">
        <f t="shared" si="1"/>
        <v>189.96199999999999</v>
      </c>
      <c r="Y30" s="96">
        <v>199.96</v>
      </c>
      <c r="Z30" s="6">
        <v>7</v>
      </c>
      <c r="AA30" s="5">
        <v>5009878</v>
      </c>
    </row>
    <row r="31" spans="2:27">
      <c r="T31" s="7" t="s">
        <v>140</v>
      </c>
      <c r="U31" s="1" t="s">
        <v>194</v>
      </c>
      <c r="V31" s="6" t="s">
        <v>139</v>
      </c>
      <c r="W31" s="96">
        <f t="shared" si="0"/>
        <v>412.77699999999999</v>
      </c>
      <c r="X31" s="96">
        <f t="shared" si="1"/>
        <v>461.339</v>
      </c>
      <c r="Y31" s="96">
        <v>485.62</v>
      </c>
      <c r="Z31" s="6">
        <v>30</v>
      </c>
      <c r="AA31" s="5">
        <v>5009826</v>
      </c>
    </row>
    <row r="32" spans="2:27">
      <c r="T32" s="7" t="s">
        <v>32</v>
      </c>
      <c r="U32" s="1" t="s">
        <v>195</v>
      </c>
      <c r="V32" s="6" t="s">
        <v>0</v>
      </c>
      <c r="W32" s="96">
        <f t="shared" si="0"/>
        <v>412.77699999999999</v>
      </c>
      <c r="X32" s="96">
        <f t="shared" si="1"/>
        <v>461.339</v>
      </c>
      <c r="Y32" s="96">
        <v>485.62</v>
      </c>
      <c r="Z32" s="6">
        <v>30</v>
      </c>
      <c r="AA32" s="5">
        <v>5009827</v>
      </c>
    </row>
    <row r="33" spans="20:27">
      <c r="T33" s="7" t="s">
        <v>33</v>
      </c>
      <c r="U33" s="1" t="s">
        <v>196</v>
      </c>
      <c r="V33" s="6" t="s">
        <v>1</v>
      </c>
      <c r="W33" s="96">
        <f t="shared" si="0"/>
        <v>412.77699999999999</v>
      </c>
      <c r="X33" s="96">
        <f t="shared" si="1"/>
        <v>461.339</v>
      </c>
      <c r="Y33" s="96">
        <v>485.62</v>
      </c>
      <c r="Z33" s="6">
        <v>30</v>
      </c>
      <c r="AA33" s="5">
        <v>5009828</v>
      </c>
    </row>
    <row r="34" spans="20:27">
      <c r="T34" s="7" t="s">
        <v>34</v>
      </c>
      <c r="U34" s="1" t="s">
        <v>197</v>
      </c>
      <c r="V34" s="6" t="s">
        <v>2</v>
      </c>
      <c r="W34" s="96">
        <f t="shared" si="0"/>
        <v>222.25800000000001</v>
      </c>
      <c r="X34" s="96">
        <f t="shared" si="1"/>
        <v>248.40600000000001</v>
      </c>
      <c r="Y34" s="96">
        <v>261.48</v>
      </c>
      <c r="Z34" s="6">
        <v>14</v>
      </c>
      <c r="AA34" s="5">
        <v>5009861</v>
      </c>
    </row>
    <row r="35" spans="20:27">
      <c r="T35" s="7" t="s">
        <v>61</v>
      </c>
      <c r="U35" s="1" t="s">
        <v>198</v>
      </c>
      <c r="V35" s="6" t="s">
        <v>60</v>
      </c>
      <c r="W35" s="96">
        <f t="shared" si="0"/>
        <v>361.16499999999996</v>
      </c>
      <c r="X35" s="96">
        <f t="shared" si="1"/>
        <v>403.65499999999997</v>
      </c>
      <c r="Y35" s="96">
        <v>424.9</v>
      </c>
      <c r="Z35" s="6">
        <v>26</v>
      </c>
      <c r="AA35" s="5">
        <v>5009829</v>
      </c>
    </row>
    <row r="36" spans="20:27">
      <c r="T36" s="7" t="s">
        <v>35</v>
      </c>
      <c r="U36" s="1" t="s">
        <v>199</v>
      </c>
      <c r="V36" s="6" t="s">
        <v>3</v>
      </c>
      <c r="W36" s="96">
        <f t="shared" si="0"/>
        <v>361.16499999999996</v>
      </c>
      <c r="X36" s="96">
        <f t="shared" si="1"/>
        <v>403.65499999999997</v>
      </c>
      <c r="Y36" s="96">
        <v>424.9</v>
      </c>
      <c r="Z36" s="6">
        <v>26</v>
      </c>
      <c r="AA36" s="5">
        <v>5009830</v>
      </c>
    </row>
    <row r="37" spans="20:27">
      <c r="T37" s="7" t="s">
        <v>36</v>
      </c>
      <c r="U37" s="1" t="s">
        <v>200</v>
      </c>
      <c r="V37" s="6" t="s">
        <v>4</v>
      </c>
      <c r="W37" s="96">
        <f t="shared" si="0"/>
        <v>361.16499999999996</v>
      </c>
      <c r="X37" s="96">
        <f t="shared" si="1"/>
        <v>403.65499999999997</v>
      </c>
      <c r="Y37" s="96">
        <v>424.9</v>
      </c>
      <c r="Z37" s="6">
        <v>24</v>
      </c>
      <c r="AA37" s="5">
        <v>5009831</v>
      </c>
    </row>
    <row r="38" spans="20:27">
      <c r="T38" s="7" t="s">
        <v>37</v>
      </c>
      <c r="U38" s="1" t="s">
        <v>201</v>
      </c>
      <c r="V38" s="6" t="s">
        <v>5</v>
      </c>
      <c r="W38" s="96">
        <f t="shared" si="0"/>
        <v>288.94900000000001</v>
      </c>
      <c r="X38" s="96">
        <f t="shared" si="1"/>
        <v>322.94299999999998</v>
      </c>
      <c r="Y38" s="96">
        <v>339.94</v>
      </c>
      <c r="Z38" s="6">
        <v>14</v>
      </c>
      <c r="AA38" s="5">
        <v>5009862</v>
      </c>
    </row>
    <row r="39" spans="20:27">
      <c r="T39" s="7" t="s">
        <v>63</v>
      </c>
      <c r="U39" s="1" t="s">
        <v>202</v>
      </c>
      <c r="V39" s="6" t="s">
        <v>62</v>
      </c>
      <c r="W39" s="96">
        <f t="shared" si="0"/>
        <v>412.77699999999999</v>
      </c>
      <c r="X39" s="96">
        <f t="shared" si="1"/>
        <v>461.339</v>
      </c>
      <c r="Y39" s="96">
        <v>485.62</v>
      </c>
      <c r="Z39" s="6">
        <v>26</v>
      </c>
      <c r="AA39" s="5">
        <v>5009863</v>
      </c>
    </row>
    <row r="40" spans="20:27">
      <c r="T40" s="7" t="s">
        <v>38</v>
      </c>
      <c r="U40" s="1" t="s">
        <v>203</v>
      </c>
      <c r="V40" s="6" t="s">
        <v>6</v>
      </c>
      <c r="W40" s="96">
        <f t="shared" si="0"/>
        <v>412.77699999999999</v>
      </c>
      <c r="X40" s="96">
        <f t="shared" si="1"/>
        <v>461.339</v>
      </c>
      <c r="Y40" s="96">
        <v>485.62</v>
      </c>
      <c r="Z40" s="6">
        <v>26</v>
      </c>
      <c r="AA40" s="5">
        <v>5009865</v>
      </c>
    </row>
    <row r="41" spans="20:27">
      <c r="T41" s="7" t="s">
        <v>39</v>
      </c>
      <c r="U41" s="1" t="s">
        <v>204</v>
      </c>
      <c r="V41" s="6" t="s">
        <v>7</v>
      </c>
      <c r="W41" s="96">
        <f t="shared" si="0"/>
        <v>412.77699999999999</v>
      </c>
      <c r="X41" s="96">
        <f t="shared" si="1"/>
        <v>461.339</v>
      </c>
      <c r="Y41" s="96">
        <v>485.62</v>
      </c>
      <c r="Z41" s="6">
        <v>24</v>
      </c>
      <c r="AA41" s="5">
        <v>5009866</v>
      </c>
    </row>
    <row r="42" spans="20:27">
      <c r="T42" s="7" t="s">
        <v>40</v>
      </c>
      <c r="U42" s="1" t="s">
        <v>205</v>
      </c>
      <c r="V42" s="6" t="s">
        <v>8</v>
      </c>
      <c r="W42" s="96">
        <f t="shared" si="0"/>
        <v>321.04499999999996</v>
      </c>
      <c r="X42" s="96">
        <f t="shared" si="1"/>
        <v>358.815</v>
      </c>
      <c r="Y42" s="96">
        <v>377.7</v>
      </c>
      <c r="Z42" s="6">
        <v>14</v>
      </c>
      <c r="AA42" s="5">
        <v>5009867</v>
      </c>
    </row>
    <row r="43" spans="20:27">
      <c r="T43" s="7" t="s">
        <v>41</v>
      </c>
      <c r="U43" s="1" t="s">
        <v>206</v>
      </c>
      <c r="V43" s="6" t="s">
        <v>9</v>
      </c>
      <c r="W43" s="96">
        <f t="shared" si="0"/>
        <v>338.38499999999999</v>
      </c>
      <c r="X43" s="96">
        <f t="shared" si="1"/>
        <v>378.19499999999999</v>
      </c>
      <c r="Y43" s="96">
        <v>398.1</v>
      </c>
      <c r="Z43" s="6">
        <v>30</v>
      </c>
      <c r="AA43" s="5">
        <v>5009833</v>
      </c>
    </row>
    <row r="44" spans="20:27">
      <c r="T44" s="7" t="s">
        <v>42</v>
      </c>
      <c r="U44" s="1" t="s">
        <v>207</v>
      </c>
      <c r="V44" s="6" t="s">
        <v>10</v>
      </c>
      <c r="W44" s="96">
        <f t="shared" si="0"/>
        <v>361.16499999999996</v>
      </c>
      <c r="X44" s="96">
        <f t="shared" si="1"/>
        <v>403.65499999999997</v>
      </c>
      <c r="Y44" s="96">
        <v>424.9</v>
      </c>
      <c r="Z44" s="6">
        <v>30</v>
      </c>
      <c r="AA44" s="5">
        <v>5009805</v>
      </c>
    </row>
    <row r="45" spans="20:27">
      <c r="T45" s="7" t="s">
        <v>43</v>
      </c>
      <c r="U45" s="1" t="s">
        <v>208</v>
      </c>
      <c r="V45" s="6" t="s">
        <v>11</v>
      </c>
      <c r="W45" s="96">
        <f t="shared" si="0"/>
        <v>361.16499999999996</v>
      </c>
      <c r="X45" s="96">
        <f t="shared" si="1"/>
        <v>403.65499999999997</v>
      </c>
      <c r="Y45" s="96">
        <v>424.9</v>
      </c>
      <c r="Z45" s="6">
        <v>30</v>
      </c>
      <c r="AA45" s="5">
        <v>5009806</v>
      </c>
    </row>
    <row r="46" spans="20:27">
      <c r="T46" s="7" t="s">
        <v>44</v>
      </c>
      <c r="U46" s="1" t="s">
        <v>209</v>
      </c>
      <c r="V46" s="6" t="s">
        <v>12</v>
      </c>
      <c r="W46" s="96">
        <f t="shared" si="0"/>
        <v>405.35649999999998</v>
      </c>
      <c r="X46" s="96">
        <f t="shared" si="1"/>
        <v>453.04549999999995</v>
      </c>
      <c r="Y46" s="96">
        <v>476.89</v>
      </c>
      <c r="Z46" s="6">
        <v>30</v>
      </c>
      <c r="AA46" s="5">
        <v>5009807</v>
      </c>
    </row>
    <row r="47" spans="20:27">
      <c r="T47" s="7" t="s">
        <v>45</v>
      </c>
      <c r="U47" s="1" t="s">
        <v>210</v>
      </c>
      <c r="V47" s="6" t="s">
        <v>13</v>
      </c>
      <c r="W47" s="96">
        <f t="shared" si="0"/>
        <v>222.25800000000001</v>
      </c>
      <c r="X47" s="96">
        <f t="shared" si="1"/>
        <v>248.40600000000001</v>
      </c>
      <c r="Y47" s="96">
        <v>261.48</v>
      </c>
      <c r="Z47" s="6">
        <v>14</v>
      </c>
      <c r="AA47" s="5">
        <v>5009843</v>
      </c>
    </row>
    <row r="48" spans="20:27">
      <c r="T48" s="7" t="s">
        <v>46</v>
      </c>
      <c r="U48" s="1" t="s">
        <v>211</v>
      </c>
      <c r="V48" s="6" t="s">
        <v>14</v>
      </c>
      <c r="W48" s="96">
        <f t="shared" si="0"/>
        <v>361.16499999999996</v>
      </c>
      <c r="X48" s="96">
        <f t="shared" si="1"/>
        <v>403.65499999999997</v>
      </c>
      <c r="Y48" s="96">
        <v>424.9</v>
      </c>
      <c r="Z48" s="6">
        <v>30</v>
      </c>
      <c r="AA48" s="5">
        <v>5009808</v>
      </c>
    </row>
    <row r="49" spans="20:27">
      <c r="T49" s="7" t="s">
        <v>47</v>
      </c>
      <c r="U49" s="1" t="s">
        <v>212</v>
      </c>
      <c r="V49" s="6" t="s">
        <v>15</v>
      </c>
      <c r="W49" s="96">
        <f t="shared" si="0"/>
        <v>412.77699999999999</v>
      </c>
      <c r="X49" s="96">
        <f t="shared" si="1"/>
        <v>461.339</v>
      </c>
      <c r="Y49" s="96">
        <v>485.62</v>
      </c>
      <c r="Z49" s="6">
        <v>30</v>
      </c>
      <c r="AA49" s="5">
        <v>5009809</v>
      </c>
    </row>
    <row r="50" spans="20:27">
      <c r="T50" s="7" t="s">
        <v>48</v>
      </c>
      <c r="U50" s="1" t="s">
        <v>213</v>
      </c>
      <c r="V50" s="6" t="s">
        <v>16</v>
      </c>
      <c r="W50" s="96">
        <f t="shared" si="0"/>
        <v>481.57599999999996</v>
      </c>
      <c r="X50" s="96">
        <f t="shared" si="1"/>
        <v>538.23199999999997</v>
      </c>
      <c r="Y50" s="96">
        <v>566.55999999999995</v>
      </c>
      <c r="Z50" s="6">
        <v>30</v>
      </c>
      <c r="AA50" s="5">
        <v>5009810</v>
      </c>
    </row>
    <row r="51" spans="20:27">
      <c r="T51" s="7" t="s">
        <v>49</v>
      </c>
      <c r="U51" s="1" t="s">
        <v>214</v>
      </c>
      <c r="V51" s="6" t="s">
        <v>17</v>
      </c>
      <c r="W51" s="96">
        <f t="shared" si="0"/>
        <v>288.94900000000001</v>
      </c>
      <c r="X51" s="96">
        <f t="shared" si="1"/>
        <v>322.94299999999998</v>
      </c>
      <c r="Y51" s="96">
        <v>339.94</v>
      </c>
      <c r="Z51" s="6">
        <v>14</v>
      </c>
      <c r="AA51" s="5">
        <v>5009844</v>
      </c>
    </row>
    <row r="52" spans="20:27">
      <c r="T52" s="7" t="s">
        <v>50</v>
      </c>
      <c r="U52" s="1" t="s">
        <v>215</v>
      </c>
      <c r="V52" s="6" t="s">
        <v>18</v>
      </c>
      <c r="W52" s="96">
        <f t="shared" si="0"/>
        <v>222.25800000000001</v>
      </c>
      <c r="X52" s="96">
        <f t="shared" si="1"/>
        <v>248.40600000000001</v>
      </c>
      <c r="Y52" s="96">
        <v>261.48</v>
      </c>
      <c r="Z52" s="6">
        <v>14</v>
      </c>
      <c r="AA52" s="5">
        <v>5009845</v>
      </c>
    </row>
    <row r="53" spans="20:27">
      <c r="T53" s="7" t="s">
        <v>51</v>
      </c>
      <c r="U53" s="1" t="s">
        <v>216</v>
      </c>
      <c r="V53" s="6" t="s">
        <v>19</v>
      </c>
      <c r="W53" s="96">
        <f t="shared" si="0"/>
        <v>240.77949999999998</v>
      </c>
      <c r="X53" s="96">
        <f t="shared" si="1"/>
        <v>269.10649999999998</v>
      </c>
      <c r="Y53" s="96">
        <v>283.27</v>
      </c>
      <c r="Z53" s="6">
        <v>14</v>
      </c>
      <c r="AA53" s="5">
        <v>5009846</v>
      </c>
    </row>
    <row r="54" spans="20:27">
      <c r="T54" s="7" t="s">
        <v>65</v>
      </c>
      <c r="U54" s="1" t="s">
        <v>217</v>
      </c>
      <c r="V54" s="6" t="s">
        <v>64</v>
      </c>
      <c r="W54" s="96">
        <f t="shared" si="0"/>
        <v>321.04499999999996</v>
      </c>
      <c r="X54" s="96">
        <f t="shared" si="1"/>
        <v>358.815</v>
      </c>
      <c r="Y54" s="96">
        <v>377.7</v>
      </c>
      <c r="Z54" s="6">
        <v>14</v>
      </c>
      <c r="AA54" s="5">
        <v>5009847</v>
      </c>
    </row>
    <row r="55" spans="20:27">
      <c r="T55" s="7" t="s">
        <v>68</v>
      </c>
      <c r="U55" s="1" t="s">
        <v>218</v>
      </c>
      <c r="V55" s="6" t="s">
        <v>66</v>
      </c>
      <c r="W55" s="96">
        <f t="shared" si="0"/>
        <v>262.67549999999994</v>
      </c>
      <c r="X55" s="96">
        <f t="shared" si="1"/>
        <v>293.57849999999996</v>
      </c>
      <c r="Y55" s="96">
        <v>309.02999999999997</v>
      </c>
      <c r="Z55" s="6">
        <v>14</v>
      </c>
      <c r="AA55" s="5">
        <v>5009859</v>
      </c>
    </row>
    <row r="56" spans="20:27">
      <c r="T56" s="7" t="s">
        <v>69</v>
      </c>
      <c r="U56" s="1" t="s">
        <v>219</v>
      </c>
      <c r="V56" s="6" t="s">
        <v>67</v>
      </c>
      <c r="W56" s="96">
        <f t="shared" si="0"/>
        <v>288.94900000000001</v>
      </c>
      <c r="X56" s="96">
        <f t="shared" si="1"/>
        <v>322.94299999999998</v>
      </c>
      <c r="Y56" s="96">
        <v>339.94</v>
      </c>
      <c r="Z56" s="6">
        <v>14</v>
      </c>
      <c r="AA56" s="5">
        <v>5009860</v>
      </c>
    </row>
    <row r="57" spans="20:27">
      <c r="T57" s="98" t="s">
        <v>90</v>
      </c>
      <c r="U57" s="103" t="s">
        <v>164</v>
      </c>
      <c r="V57" s="97" t="s">
        <v>92</v>
      </c>
      <c r="W57" s="96">
        <f t="shared" si="0"/>
        <v>94.315999999999988</v>
      </c>
      <c r="X57" s="96">
        <f t="shared" si="1"/>
        <v>105.41199999999999</v>
      </c>
      <c r="Y57" s="96">
        <v>110.96</v>
      </c>
      <c r="Z57" s="97">
        <v>28</v>
      </c>
      <c r="AA57" s="99">
        <v>5009781</v>
      </c>
    </row>
    <row r="58" spans="20:27">
      <c r="T58" s="98" t="s">
        <v>98</v>
      </c>
      <c r="U58" s="74" t="s">
        <v>165</v>
      </c>
      <c r="V58" s="97" t="s">
        <v>91</v>
      </c>
      <c r="W58" s="96">
        <f t="shared" si="0"/>
        <v>65.645499999999998</v>
      </c>
      <c r="X58" s="96">
        <f t="shared" si="1"/>
        <v>73.368499999999997</v>
      </c>
      <c r="Y58" s="96">
        <v>77.23</v>
      </c>
      <c r="Z58" s="97">
        <v>14</v>
      </c>
      <c r="AA58" s="99">
        <v>5009814</v>
      </c>
    </row>
    <row r="59" spans="20:27">
      <c r="T59" s="98" t="s">
        <v>99</v>
      </c>
      <c r="U59" s="74" t="s">
        <v>166</v>
      </c>
      <c r="V59" s="97" t="s">
        <v>93</v>
      </c>
      <c r="W59" s="96">
        <f t="shared" si="0"/>
        <v>69.172999999999988</v>
      </c>
      <c r="X59" s="96">
        <f t="shared" si="1"/>
        <v>77.310999999999993</v>
      </c>
      <c r="Y59" s="96">
        <v>81.38</v>
      </c>
      <c r="Z59" s="97">
        <v>14</v>
      </c>
      <c r="AA59" s="99">
        <v>5009787</v>
      </c>
    </row>
    <row r="60" spans="20:27">
      <c r="T60" s="98" t="s">
        <v>100</v>
      </c>
      <c r="U60" s="74" t="s">
        <v>167</v>
      </c>
      <c r="V60" s="97" t="s">
        <v>94</v>
      </c>
      <c r="W60" s="96">
        <f t="shared" si="0"/>
        <v>65.645499999999998</v>
      </c>
      <c r="X60" s="96">
        <f t="shared" si="1"/>
        <v>73.368499999999997</v>
      </c>
      <c r="Y60" s="96">
        <v>77.23</v>
      </c>
      <c r="Z60" s="97">
        <v>14</v>
      </c>
      <c r="AA60" s="99">
        <v>5009788</v>
      </c>
    </row>
    <row r="61" spans="20:27">
      <c r="T61" s="98" t="s">
        <v>102</v>
      </c>
      <c r="U61" s="74" t="s">
        <v>168</v>
      </c>
      <c r="V61" s="97" t="s">
        <v>95</v>
      </c>
      <c r="W61" s="96">
        <f t="shared" si="0"/>
        <v>78.795000000000002</v>
      </c>
      <c r="X61" s="96">
        <f t="shared" si="1"/>
        <v>88.064999999999998</v>
      </c>
      <c r="Y61" s="96">
        <v>92.7</v>
      </c>
      <c r="Z61" s="97">
        <v>14</v>
      </c>
      <c r="AA61" s="99">
        <v>5009789</v>
      </c>
    </row>
    <row r="62" spans="20:27">
      <c r="T62" s="98" t="s">
        <v>101</v>
      </c>
      <c r="U62" s="74" t="s">
        <v>169</v>
      </c>
      <c r="V62" s="97" t="s">
        <v>96</v>
      </c>
      <c r="W62" s="96">
        <f t="shared" si="0"/>
        <v>95.625</v>
      </c>
      <c r="X62" s="96">
        <f t="shared" si="1"/>
        <v>106.875</v>
      </c>
      <c r="Y62" s="96">
        <v>112.5</v>
      </c>
      <c r="Z62" s="97">
        <v>14</v>
      </c>
      <c r="AA62" s="99">
        <v>5009851</v>
      </c>
    </row>
    <row r="63" spans="20:27">
      <c r="T63" s="98" t="s">
        <v>103</v>
      </c>
      <c r="U63" s="74" t="s">
        <v>170</v>
      </c>
      <c r="V63" s="97" t="s">
        <v>97</v>
      </c>
      <c r="W63" s="96">
        <f t="shared" si="0"/>
        <v>95.625</v>
      </c>
      <c r="X63" s="96">
        <f t="shared" si="1"/>
        <v>106.875</v>
      </c>
      <c r="Y63" s="96">
        <v>112.5</v>
      </c>
      <c r="Z63" s="97">
        <v>14</v>
      </c>
      <c r="AA63" s="99">
        <v>5009790</v>
      </c>
    </row>
    <row r="64" spans="20:27">
      <c r="T64" s="98" t="s">
        <v>90</v>
      </c>
      <c r="U64" s="74" t="s">
        <v>258</v>
      </c>
      <c r="V64" s="97" t="s">
        <v>260</v>
      </c>
      <c r="W64" s="96">
        <v>141.01500000000001</v>
      </c>
      <c r="X64" s="96">
        <v>157.60499999999999</v>
      </c>
      <c r="Y64" s="96">
        <v>165.9</v>
      </c>
      <c r="Z64" s="97">
        <v>14</v>
      </c>
      <c r="AA64" s="99">
        <v>5013945</v>
      </c>
    </row>
    <row r="65" spans="20:27">
      <c r="T65" s="98" t="s">
        <v>106</v>
      </c>
      <c r="U65" s="74" t="s">
        <v>171</v>
      </c>
      <c r="V65" s="97" t="s">
        <v>104</v>
      </c>
      <c r="W65" s="96">
        <f t="shared" si="0"/>
        <v>109.28449999999999</v>
      </c>
      <c r="X65" s="96">
        <f t="shared" si="1"/>
        <v>122.14149999999999</v>
      </c>
      <c r="Y65" s="96">
        <v>128.57</v>
      </c>
      <c r="Z65" s="97">
        <v>14</v>
      </c>
      <c r="AA65" s="99">
        <v>5009811</v>
      </c>
    </row>
    <row r="66" spans="20:27">
      <c r="T66" s="98" t="s">
        <v>107</v>
      </c>
      <c r="U66" s="74" t="s">
        <v>172</v>
      </c>
      <c r="V66" s="97" t="s">
        <v>105</v>
      </c>
      <c r="W66" s="96">
        <f t="shared" si="0"/>
        <v>109.28449999999999</v>
      </c>
      <c r="X66" s="96">
        <f t="shared" si="1"/>
        <v>122.14149999999999</v>
      </c>
      <c r="Y66" s="96">
        <v>128.57</v>
      </c>
      <c r="Z66" s="97">
        <v>14</v>
      </c>
      <c r="AA66" s="99">
        <v>5009818</v>
      </c>
    </row>
    <row r="67" spans="20:27">
      <c r="T67" s="98" t="s">
        <v>90</v>
      </c>
      <c r="U67" s="74" t="s">
        <v>259</v>
      </c>
      <c r="V67" s="97" t="s">
        <v>261</v>
      </c>
      <c r="W67" s="96">
        <v>146.48050000000001</v>
      </c>
      <c r="X67" s="96">
        <v>163.71350000000001</v>
      </c>
      <c r="Y67" s="96">
        <v>172.33</v>
      </c>
      <c r="Z67" s="97">
        <v>14</v>
      </c>
      <c r="AA67" s="99">
        <v>5013947</v>
      </c>
    </row>
    <row r="68" spans="20:27">
      <c r="T68" s="7" t="s">
        <v>111</v>
      </c>
      <c r="U68" s="1" t="s">
        <v>173</v>
      </c>
      <c r="V68" s="6" t="s">
        <v>108</v>
      </c>
      <c r="W68" s="96">
        <f t="shared" si="0"/>
        <v>131.32499999999999</v>
      </c>
      <c r="X68" s="96">
        <f t="shared" si="1"/>
        <v>146.77500000000001</v>
      </c>
      <c r="Y68" s="96">
        <v>154.5</v>
      </c>
      <c r="Z68" s="6">
        <v>30</v>
      </c>
      <c r="AA68" s="5">
        <v>5009815</v>
      </c>
    </row>
    <row r="69" spans="20:27">
      <c r="T69" s="7" t="s">
        <v>112</v>
      </c>
      <c r="U69" s="74" t="s">
        <v>174</v>
      </c>
      <c r="V69" s="6" t="s">
        <v>109</v>
      </c>
      <c r="W69" s="96">
        <f t="shared" si="0"/>
        <v>149.86349999999999</v>
      </c>
      <c r="X69" s="96">
        <f t="shared" si="1"/>
        <v>167.49449999999999</v>
      </c>
      <c r="Y69" s="96">
        <v>176.31</v>
      </c>
      <c r="Z69" s="6">
        <v>30</v>
      </c>
      <c r="AA69" s="5">
        <v>5009816</v>
      </c>
    </row>
    <row r="70" spans="20:27">
      <c r="T70" s="7" t="s">
        <v>113</v>
      </c>
      <c r="U70" s="1" t="s">
        <v>175</v>
      </c>
      <c r="V70" s="6" t="s">
        <v>110</v>
      </c>
      <c r="W70" s="96">
        <f t="shared" si="0"/>
        <v>191.25</v>
      </c>
      <c r="X70" s="96">
        <f t="shared" si="1"/>
        <v>213.75</v>
      </c>
      <c r="Y70" s="96">
        <v>225</v>
      </c>
      <c r="Z70" s="6">
        <v>30</v>
      </c>
      <c r="AA70" s="5">
        <v>5009817</v>
      </c>
    </row>
    <row r="71" spans="20:27">
      <c r="T71" s="7" t="s">
        <v>118</v>
      </c>
      <c r="U71" s="1" t="s">
        <v>220</v>
      </c>
      <c r="V71" s="6" t="s">
        <v>114</v>
      </c>
      <c r="W71" s="96">
        <f t="shared" si="0"/>
        <v>305.99149999999997</v>
      </c>
      <c r="X71" s="96">
        <f t="shared" si="1"/>
        <v>341.9905</v>
      </c>
      <c r="Y71" s="96">
        <v>359.99</v>
      </c>
      <c r="Z71" s="6">
        <v>30</v>
      </c>
      <c r="AA71" s="5">
        <v>5009801</v>
      </c>
    </row>
    <row r="72" spans="20:27">
      <c r="T72" s="7" t="s">
        <v>119</v>
      </c>
      <c r="U72" s="1" t="s">
        <v>221</v>
      </c>
      <c r="V72" s="6" t="s">
        <v>115</v>
      </c>
      <c r="W72" s="96">
        <f t="shared" si="0"/>
        <v>305.99149999999997</v>
      </c>
      <c r="X72" s="96">
        <f t="shared" si="1"/>
        <v>341.9905</v>
      </c>
      <c r="Y72" s="96">
        <v>359.99</v>
      </c>
      <c r="Z72" s="6">
        <v>30</v>
      </c>
      <c r="AA72" s="5">
        <v>5009802</v>
      </c>
    </row>
    <row r="73" spans="20:27">
      <c r="T73" s="7" t="s">
        <v>120</v>
      </c>
      <c r="U73" s="1" t="s">
        <v>222</v>
      </c>
      <c r="V73" s="6" t="s">
        <v>116</v>
      </c>
      <c r="W73" s="96">
        <f t="shared" si="0"/>
        <v>381.70949999999999</v>
      </c>
      <c r="X73" s="96">
        <f t="shared" si="1"/>
        <v>426.61649999999997</v>
      </c>
      <c r="Y73" s="96">
        <v>449.07</v>
      </c>
      <c r="Z73" s="6">
        <v>30</v>
      </c>
      <c r="AA73" s="5">
        <v>5009803</v>
      </c>
    </row>
    <row r="74" spans="20:27">
      <c r="T74" s="7" t="s">
        <v>121</v>
      </c>
      <c r="U74" s="1" t="s">
        <v>223</v>
      </c>
      <c r="V74" s="6" t="s">
        <v>117</v>
      </c>
      <c r="W74" s="96">
        <f t="shared" ref="W74:W80" si="2">Y74*0.85</f>
        <v>381.70949999999999</v>
      </c>
      <c r="X74" s="96">
        <f t="shared" ref="X74:X80" si="3">Y74*0.95</f>
        <v>426.61649999999997</v>
      </c>
      <c r="Y74" s="96">
        <v>449.07</v>
      </c>
      <c r="Z74" s="6">
        <v>30</v>
      </c>
      <c r="AA74" s="5">
        <v>5009804</v>
      </c>
    </row>
    <row r="75" spans="20:27">
      <c r="T75" s="7" t="s">
        <v>128</v>
      </c>
      <c r="U75" s="1" t="s">
        <v>224</v>
      </c>
      <c r="V75" s="6" t="s">
        <v>122</v>
      </c>
      <c r="W75" s="96">
        <f t="shared" si="2"/>
        <v>141.1</v>
      </c>
      <c r="X75" s="96">
        <f t="shared" si="3"/>
        <v>157.69999999999999</v>
      </c>
      <c r="Y75" s="96">
        <v>166</v>
      </c>
      <c r="Z75" s="6">
        <v>5</v>
      </c>
      <c r="AA75" s="5">
        <v>5009837</v>
      </c>
    </row>
    <row r="76" spans="20:27">
      <c r="T76" s="7" t="s">
        <v>129</v>
      </c>
      <c r="U76" s="1" t="s">
        <v>225</v>
      </c>
      <c r="V76" s="6" t="s">
        <v>123</v>
      </c>
      <c r="W76" s="96">
        <f t="shared" si="2"/>
        <v>140.51349999999999</v>
      </c>
      <c r="X76" s="96">
        <f t="shared" si="3"/>
        <v>157.0445</v>
      </c>
      <c r="Y76" s="96">
        <v>165.31</v>
      </c>
      <c r="Z76" s="6">
        <v>5</v>
      </c>
      <c r="AA76" s="5">
        <v>5009838</v>
      </c>
    </row>
    <row r="77" spans="20:27">
      <c r="T77" s="7" t="s">
        <v>130</v>
      </c>
      <c r="U77" s="1" t="s">
        <v>226</v>
      </c>
      <c r="V77" s="6" t="s">
        <v>124</v>
      </c>
      <c r="W77" s="96">
        <f t="shared" si="2"/>
        <v>148.75</v>
      </c>
      <c r="X77" s="96">
        <f t="shared" si="3"/>
        <v>166.25</v>
      </c>
      <c r="Y77" s="96">
        <v>175</v>
      </c>
      <c r="Z77" s="6">
        <v>5</v>
      </c>
      <c r="AA77" s="5">
        <v>5009839</v>
      </c>
    </row>
    <row r="78" spans="20:27">
      <c r="T78" s="7" t="s">
        <v>131</v>
      </c>
      <c r="U78" s="1" t="s">
        <v>227</v>
      </c>
      <c r="V78" s="6" t="s">
        <v>125</v>
      </c>
      <c r="W78" s="96">
        <f t="shared" si="2"/>
        <v>148.75</v>
      </c>
      <c r="X78" s="96">
        <f t="shared" si="3"/>
        <v>166.25</v>
      </c>
      <c r="Y78" s="96">
        <v>175</v>
      </c>
      <c r="Z78" s="6">
        <v>5</v>
      </c>
      <c r="AA78" s="5">
        <v>5009840</v>
      </c>
    </row>
    <row r="79" spans="20:27">
      <c r="T79" s="7" t="s">
        <v>132</v>
      </c>
      <c r="U79" s="1" t="s">
        <v>228</v>
      </c>
      <c r="V79" s="6" t="s">
        <v>126</v>
      </c>
      <c r="W79" s="96">
        <f t="shared" si="2"/>
        <v>148.75</v>
      </c>
      <c r="X79" s="96">
        <f t="shared" si="3"/>
        <v>166.25</v>
      </c>
      <c r="Y79" s="96">
        <v>175</v>
      </c>
      <c r="Z79" s="6">
        <v>5</v>
      </c>
      <c r="AA79" s="5">
        <v>5009841</v>
      </c>
    </row>
    <row r="80" spans="20:27">
      <c r="T80" s="7" t="s">
        <v>133</v>
      </c>
      <c r="U80" s="1" t="s">
        <v>229</v>
      </c>
      <c r="V80" s="6" t="s">
        <v>127</v>
      </c>
      <c r="W80" s="96">
        <f t="shared" si="2"/>
        <v>160.65</v>
      </c>
      <c r="X80" s="96">
        <f t="shared" si="3"/>
        <v>179.54999999999998</v>
      </c>
      <c r="Y80" s="96">
        <v>189</v>
      </c>
      <c r="Z80" s="6">
        <v>5</v>
      </c>
      <c r="AA80" s="5">
        <v>5009868</v>
      </c>
    </row>
  </sheetData>
  <sheetProtection algorithmName="SHA-512" hashValue="gk3peLnuseiL6VeYVnqiN7agqvJfr0383jGD8OyevEM1l6uHN3KJV1xocX8E2WQoGP9IsdP54QEvRfqf/3YYKw==" saltValue="YhkvGo0gYY6zJZ0t9MecIA==" spinCount="100000" sheet="1" objects="1" scenarios="1"/>
  <mergeCells count="4">
    <mergeCell ref="H2:I8"/>
    <mergeCell ref="K2:L8"/>
    <mergeCell ref="V4:AA4"/>
    <mergeCell ref="B6:B7"/>
  </mergeCells>
  <conditionalFormatting sqref="K13">
    <cfRule type="cellIs" dxfId="9" priority="8" operator="lessThan">
      <formula>0</formula>
    </cfRule>
  </conditionalFormatting>
  <conditionalFormatting sqref="L13">
    <cfRule type="cellIs" dxfId="8" priority="7" operator="lessThan">
      <formula>0</formula>
    </cfRule>
  </conditionalFormatting>
  <conditionalFormatting sqref="K10">
    <cfRule type="cellIs" dxfId="7" priority="9" operator="greaterThan">
      <formula>$H$10</formula>
    </cfRule>
  </conditionalFormatting>
  <conditionalFormatting sqref="L10">
    <cfRule type="cellIs" dxfId="6" priority="10" operator="greaterThan">
      <formula>$I$10</formula>
    </cfRule>
  </conditionalFormatting>
  <conditionalFormatting sqref="S10">
    <cfRule type="cellIs" dxfId="5" priority="6" operator="greaterThan">
      <formula>$I$10</formula>
    </cfRule>
  </conditionalFormatting>
  <conditionalFormatting sqref="L19">
    <cfRule type="expression" dxfId="4" priority="2">
      <formula>($K$10*$F$10+$F$10)+$K$13*$F$13&gt;$C$6</formula>
    </cfRule>
    <cfRule type="expression" dxfId="3" priority="5">
      <formula>$L$19&gt;$C$6</formula>
    </cfRule>
  </conditionalFormatting>
  <conditionalFormatting sqref="I16">
    <cfRule type="expression" dxfId="2" priority="4">
      <formula>$I$16+$G$10&gt;$C$7</formula>
    </cfRule>
  </conditionalFormatting>
  <conditionalFormatting sqref="I19">
    <cfRule type="expression" dxfId="1" priority="3">
      <formula>$I$19+$F$10&gt;$C$6</formula>
    </cfRule>
  </conditionalFormatting>
  <conditionalFormatting sqref="L16">
    <cfRule type="expression" dxfId="0" priority="1">
      <formula>($K$10*$G$10+$G$10)+$K$13*$G$13&gt;$C$7</formula>
    </cfRule>
  </conditionalFormatting>
  <dataValidations xWindow="336" yWindow="253" count="7">
    <dataValidation type="whole" operator="greaterThanOrEqual" allowBlank="1" showInputMessage="1" showErrorMessage="1" sqref="K13:K14" xr:uid="{6AA8D45B-FDA0-4FBC-A83C-9B642089B877}">
      <formula1>0</formula1>
    </dataValidation>
    <dataValidation type="list" allowBlank="1" showInputMessage="1" showErrorMessage="1" promptTitle="Skupina pacienta:" prompt="Z nabídky vyberte skupinu pacienta." sqref="C3" xr:uid="{2FD8C1EF-5FBC-439D-9B03-6E6B916AE3FA}">
      <formula1>$AD$4:$AF$4</formula1>
    </dataValidation>
    <dataValidation type="list" allowBlank="1" showInputMessage="1" showErrorMessage="1" promptTitle="Počet měsíců preskripce:" prompt="Z nabídky vyberte počet měsíců pro preskripci." sqref="C4" xr:uid="{C9F18BD4-6504-4008-AAC0-E4F0AB18EDC3}">
      <formula1>$AD$6:$AF$6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K10" xr:uid="{A1472B91-00A3-4AEA-93CB-1CBB1CB58DE0}">
      <formula1>H10</formula1>
    </dataValidation>
    <dataValidation errorStyle="information" operator="lessThan" allowBlank="1" showInputMessage="1" showErrorMessage="1" sqref="I19 I16" xr:uid="{A16A36AF-5FAA-4D12-B9BE-A66841B96248}"/>
    <dataValidation type="list" allowBlank="1" showInputMessage="1" showErrorMessage="1" promptTitle="Volba 2. výrobku:" prompt="Z nabídky vyberte 2. výrobek pro preskripci." sqref="C13" xr:uid="{52EDCE22-54AD-4F43-9BEC-F83E2D32E51C}">
      <formula1>$T$7:$T$80</formula1>
    </dataValidation>
    <dataValidation type="list" allowBlank="1" showInputMessage="1" showErrorMessage="1" promptTitle="Volba 1. výrobku:" prompt="Z nabídky vyberte výrobek pro preskripci." sqref="C10" xr:uid="{ED8B55FB-7D0C-41D0-957D-022CD0C6444E}">
      <formula1>$T$7:$T$80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E3E2B4AB2ECD4C9D258C91090AF42E" ma:contentTypeVersion="11" ma:contentTypeDescription="Create a new document." ma:contentTypeScope="" ma:versionID="9b6af01d5548ef45fc2b65f4eae110f4">
  <xsd:schema xmlns:xsd="http://www.w3.org/2001/XMLSchema" xmlns:xs="http://www.w3.org/2001/XMLSchema" xmlns:p="http://schemas.microsoft.com/office/2006/metadata/properties" xmlns:ns3="2bad1d39-efec-4428-8a5b-ad38ade2ef80" xmlns:ns4="0ec57d9d-1edb-4da3-a1bd-7b63ffe1a274" targetNamespace="http://schemas.microsoft.com/office/2006/metadata/properties" ma:root="true" ma:fieldsID="5f34c2509c5b8daa9be4a4f7fea02688" ns3:_="" ns4:_="">
    <xsd:import namespace="2bad1d39-efec-4428-8a5b-ad38ade2ef80"/>
    <xsd:import namespace="0ec57d9d-1edb-4da3-a1bd-7b63ffe1a2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d1d39-efec-4428-8a5b-ad38ade2ef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57d9d-1edb-4da3-a1bd-7b63ffe1a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EF214B-526A-4475-9820-88216473B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d1d39-efec-4428-8a5b-ad38ade2ef80"/>
    <ds:schemaRef ds:uri="0ec57d9d-1edb-4da3-a1bd-7b63ffe1a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BC28FC-E141-4776-800B-485208062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82A7DF-A423-44AF-8588-C797757D9FB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ec57d9d-1edb-4da3-a1bd-7b63ffe1a27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bad1d39-efec-4428-8a5b-ad38ade2ef8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Návod</vt:lpstr>
      <vt:lpstr>Preskripce dle názvu</vt:lpstr>
      <vt:lpstr>Preskripce dle SÚKL</vt:lpstr>
      <vt:lpstr>Preskripce dle VZP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2021-06-04T06:48:23Z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0x0101009EE3E2B4AB2ECD4C9D258C91090AF42E</vt:lpwstr>
  </property>
</Properties>
</file>